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4240" windowHeight="13140" tabRatio="562"/>
  </bookViews>
  <sheets>
    <sheet name="СВОД" sheetId="16" r:id="rId1"/>
    <sheet name="МП 6" sheetId="10" state="hidden" r:id="rId2"/>
  </sheets>
  <definedNames>
    <definedName name="sub_55001" localSheetId="0">СВОД!$K$81</definedName>
    <definedName name="_xlnm.Print_Titles" localSheetId="0">СВОД!$4:$6</definedName>
    <definedName name="_xlnm.Print_Area" localSheetId="0">СВОД!$A$1:$P$283</definedName>
  </definedNames>
  <calcPr calcId="162913"/>
</workbook>
</file>

<file path=xl/calcChain.xml><?xml version="1.0" encoding="utf-8"?>
<calcChain xmlns="http://schemas.openxmlformats.org/spreadsheetml/2006/main">
  <c r="N201" i="16" l="1"/>
  <c r="N67" i="16"/>
  <c r="N18" i="16"/>
  <c r="N17" i="16"/>
  <c r="N15" i="16"/>
  <c r="N16" i="16"/>
  <c r="I16" i="16" l="1"/>
  <c r="N276" i="16" l="1"/>
  <c r="N269" i="16"/>
  <c r="N268" i="16"/>
  <c r="N262" i="16"/>
  <c r="N263" i="16"/>
  <c r="N265" i="16"/>
  <c r="N256" i="16"/>
  <c r="N257" i="16"/>
  <c r="N258" i="16"/>
  <c r="N239" i="16"/>
  <c r="N240" i="16"/>
  <c r="N241" i="16"/>
  <c r="N243" i="16"/>
  <c r="N244" i="16"/>
  <c r="N245" i="16"/>
  <c r="N246" i="16"/>
  <c r="N247" i="16"/>
  <c r="N248" i="16"/>
  <c r="N249" i="16"/>
  <c r="N250" i="16"/>
  <c r="N252" i="16"/>
  <c r="N253" i="16"/>
  <c r="N254" i="16"/>
  <c r="N267" i="16"/>
  <c r="N105" i="16" l="1"/>
  <c r="N106" i="16"/>
  <c r="N107" i="16"/>
  <c r="N108" i="16"/>
  <c r="N109" i="16"/>
  <c r="N110" i="16"/>
  <c r="N111" i="16"/>
  <c r="N112" i="16"/>
  <c r="N113" i="16"/>
  <c r="N114" i="16"/>
  <c r="N116" i="16"/>
  <c r="N117" i="16"/>
  <c r="N118" i="16"/>
  <c r="N119" i="16"/>
  <c r="N120" i="16"/>
  <c r="N121" i="16"/>
  <c r="N122" i="16"/>
  <c r="N123" i="16"/>
  <c r="N124" i="16"/>
  <c r="N125" i="16"/>
  <c r="N126" i="16"/>
  <c r="N127" i="16"/>
  <c r="N128" i="16"/>
  <c r="N131" i="16"/>
  <c r="N132" i="16"/>
  <c r="N133" i="16"/>
  <c r="N134" i="16"/>
  <c r="N135" i="16"/>
  <c r="N136" i="16"/>
  <c r="N137" i="16"/>
  <c r="N138" i="16"/>
  <c r="N139" i="16"/>
  <c r="N141" i="16"/>
  <c r="N142" i="16"/>
  <c r="N143" i="16"/>
  <c r="N144" i="16"/>
  <c r="N64" i="16"/>
  <c r="N65" i="16"/>
  <c r="N66" i="16"/>
  <c r="N62" i="16"/>
  <c r="N57" i="16"/>
  <c r="N58" i="16"/>
  <c r="N60" i="16"/>
  <c r="N61" i="16"/>
  <c r="N83" i="16"/>
  <c r="N84" i="16"/>
  <c r="N85" i="16"/>
  <c r="N86" i="16"/>
  <c r="N9" i="16"/>
  <c r="H278" i="16"/>
  <c r="G278" i="16"/>
  <c r="E278" i="16"/>
  <c r="N154" i="16" l="1"/>
  <c r="N153" i="16"/>
  <c r="N96" i="16" l="1"/>
  <c r="N91" i="16"/>
  <c r="N92" i="16"/>
  <c r="N93" i="16"/>
  <c r="N94" i="16"/>
  <c r="N95" i="16"/>
  <c r="I212" i="16" l="1"/>
  <c r="H68" i="16" l="1"/>
  <c r="G68" i="16"/>
  <c r="I71" i="16"/>
  <c r="I68" i="16" l="1"/>
  <c r="N35" i="16"/>
  <c r="H7" i="16" l="1"/>
  <c r="G7" i="16"/>
  <c r="E238" i="16" l="1"/>
  <c r="E232" i="16"/>
  <c r="N148" i="16"/>
  <c r="N277" i="16" l="1"/>
  <c r="O238" i="16" s="1"/>
  <c r="N12" i="16"/>
  <c r="N8" i="16"/>
  <c r="N10" i="16"/>
  <c r="N7" i="16"/>
  <c r="N13" i="16" l="1"/>
  <c r="N161" i="16"/>
  <c r="N172" i="16" l="1"/>
  <c r="N169" i="16"/>
  <c r="I209" i="16" l="1"/>
  <c r="I195" i="16"/>
  <c r="I196" i="16"/>
  <c r="I194" i="16"/>
  <c r="I154" i="16" l="1"/>
  <c r="N223" i="16" l="1"/>
  <c r="N224" i="16"/>
  <c r="N225" i="16"/>
  <c r="N226" i="16"/>
  <c r="N219" i="16"/>
  <c r="N220" i="16"/>
  <c r="N221" i="16"/>
  <c r="N222" i="16"/>
  <c r="N227" i="16"/>
  <c r="N228" i="16"/>
  <c r="N229" i="16"/>
  <c r="N213" i="16"/>
  <c r="N214" i="16"/>
  <c r="N215" i="16"/>
  <c r="N216" i="16"/>
  <c r="N217" i="16"/>
  <c r="N218" i="16"/>
  <c r="N230" i="16"/>
  <c r="N212" i="16"/>
  <c r="I211" i="16"/>
  <c r="I210" i="16"/>
  <c r="N209" i="16"/>
  <c r="N208" i="16"/>
  <c r="H208" i="16"/>
  <c r="G208" i="16"/>
  <c r="E208" i="16"/>
  <c r="N205" i="16"/>
  <c r="N206" i="16"/>
  <c r="I205" i="16"/>
  <c r="N204" i="16"/>
  <c r="N203" i="16"/>
  <c r="N202" i="16"/>
  <c r="H202" i="16"/>
  <c r="G202" i="16"/>
  <c r="E202" i="16"/>
  <c r="N198" i="16"/>
  <c r="N199" i="16"/>
  <c r="N200" i="16"/>
  <c r="N197" i="16"/>
  <c r="N196" i="16"/>
  <c r="N195" i="16"/>
  <c r="N194" i="16"/>
  <c r="N193" i="16"/>
  <c r="H193" i="16"/>
  <c r="G193" i="16"/>
  <c r="E193" i="16"/>
  <c r="N191" i="16"/>
  <c r="N190" i="16"/>
  <c r="N189" i="16"/>
  <c r="N188" i="16"/>
  <c r="N187" i="16"/>
  <c r="I187" i="16"/>
  <c r="N186" i="16"/>
  <c r="N185" i="16"/>
  <c r="N184" i="16"/>
  <c r="H184" i="16"/>
  <c r="G184" i="16"/>
  <c r="E184" i="16"/>
  <c r="J209" i="16" l="1"/>
  <c r="J212" i="16"/>
  <c r="N231" i="16"/>
  <c r="N207" i="16"/>
  <c r="I208" i="16"/>
  <c r="J208" i="16" s="1"/>
  <c r="J187" i="16"/>
  <c r="J210" i="16"/>
  <c r="J211" i="16"/>
  <c r="J205" i="16"/>
  <c r="J194" i="16"/>
  <c r="J195" i="16"/>
  <c r="J196" i="16"/>
  <c r="I202" i="16"/>
  <c r="J202" i="16" s="1"/>
  <c r="I193" i="16"/>
  <c r="J193" i="16" s="1"/>
  <c r="N192" i="16"/>
  <c r="I184" i="16"/>
  <c r="J184" i="16" s="1"/>
  <c r="O193" i="16" l="1"/>
  <c r="I107" i="16" l="1"/>
  <c r="I101" i="16"/>
  <c r="I76" i="16"/>
  <c r="H152" i="16" l="1"/>
  <c r="G152" i="16"/>
  <c r="H104" i="16"/>
  <c r="G104" i="16"/>
  <c r="N174" i="16" l="1"/>
  <c r="H146" i="16" l="1"/>
  <c r="G146" i="16"/>
  <c r="N54" i="16"/>
  <c r="N37" i="16" l="1"/>
  <c r="N36" i="16"/>
  <c r="N31" i="16"/>
  <c r="N32" i="16"/>
  <c r="N33" i="16"/>
  <c r="N34" i="16"/>
  <c r="N24" i="16"/>
  <c r="N25" i="16"/>
  <c r="N26" i="16"/>
  <c r="N27" i="16"/>
  <c r="N28" i="16"/>
  <c r="N29" i="16"/>
  <c r="H74" i="16"/>
  <c r="G74" i="16"/>
  <c r="I52" i="16"/>
  <c r="H48" i="16"/>
  <c r="G48" i="16"/>
  <c r="H14" i="16"/>
  <c r="G14" i="16"/>
  <c r="H39" i="16"/>
  <c r="G39" i="16"/>
  <c r="N56" i="16"/>
  <c r="H163" i="16"/>
  <c r="G163" i="16"/>
  <c r="H169" i="16"/>
  <c r="G169" i="16"/>
  <c r="H98" i="16"/>
  <c r="G98" i="16"/>
  <c r="E90" i="16"/>
  <c r="G90" i="16"/>
  <c r="H90" i="16"/>
  <c r="N90" i="16"/>
  <c r="I93" i="16"/>
  <c r="E68" i="16"/>
  <c r="J71" i="16" s="1"/>
  <c r="J68" i="16" s="1"/>
  <c r="H81" i="16"/>
  <c r="G81" i="16"/>
  <c r="H175" i="16"/>
  <c r="G175" i="16"/>
  <c r="N182" i="16"/>
  <c r="N181" i="16"/>
  <c r="N180" i="16"/>
  <c r="N179" i="16"/>
  <c r="N178" i="16"/>
  <c r="I178" i="16"/>
  <c r="N177" i="16"/>
  <c r="N176" i="16"/>
  <c r="N175" i="16"/>
  <c r="E175" i="16"/>
  <c r="I172" i="16"/>
  <c r="E169" i="16"/>
  <c r="I166" i="16"/>
  <c r="E163" i="16"/>
  <c r="N168" i="16" s="1"/>
  <c r="N159" i="16"/>
  <c r="N158" i="16"/>
  <c r="N155" i="16"/>
  <c r="I155" i="16"/>
  <c r="N152" i="16"/>
  <c r="I152" i="16"/>
  <c r="E152" i="16"/>
  <c r="J154" i="16" s="1"/>
  <c r="N149" i="16"/>
  <c r="I149" i="16"/>
  <c r="N147" i="16"/>
  <c r="N146" i="16"/>
  <c r="I146" i="16"/>
  <c r="E146" i="16"/>
  <c r="I106" i="16"/>
  <c r="N104" i="16"/>
  <c r="N145" i="16" s="1"/>
  <c r="I104" i="16"/>
  <c r="E104" i="16"/>
  <c r="J107" i="16" s="1"/>
  <c r="E98" i="16"/>
  <c r="I85" i="16"/>
  <c r="I84" i="16"/>
  <c r="I83" i="16"/>
  <c r="N82" i="16"/>
  <c r="I82" i="16"/>
  <c r="E81" i="16"/>
  <c r="N81" i="16"/>
  <c r="I77" i="16"/>
  <c r="I75" i="16"/>
  <c r="E74" i="16"/>
  <c r="N55" i="16"/>
  <c r="N53" i="16"/>
  <c r="N52" i="16"/>
  <c r="N51" i="16"/>
  <c r="I51" i="16"/>
  <c r="N50" i="16"/>
  <c r="I50" i="16"/>
  <c r="N49" i="16"/>
  <c r="I49" i="16"/>
  <c r="N48" i="16"/>
  <c r="E48" i="16"/>
  <c r="N46" i="16"/>
  <c r="N45" i="16"/>
  <c r="N44" i="16"/>
  <c r="N43" i="16"/>
  <c r="N42" i="16"/>
  <c r="I42" i="16"/>
  <c r="N41" i="16"/>
  <c r="N40" i="16"/>
  <c r="E39" i="16"/>
  <c r="N39" i="16"/>
  <c r="N30" i="16"/>
  <c r="N23" i="16"/>
  <c r="N22" i="16"/>
  <c r="N38" i="16" s="1"/>
  <c r="O14" i="16" s="1"/>
  <c r="N21" i="16"/>
  <c r="N19" i="16"/>
  <c r="I17" i="16"/>
  <c r="E14" i="16"/>
  <c r="N14" i="16"/>
  <c r="E7" i="16"/>
  <c r="I7" i="16"/>
  <c r="I11" i="16"/>
  <c r="J16" i="16" l="1"/>
  <c r="J17" i="16"/>
  <c r="N89" i="16"/>
  <c r="J76" i="16"/>
  <c r="N79" i="16"/>
  <c r="I81" i="16"/>
  <c r="J81" i="16" s="1"/>
  <c r="O208" i="16"/>
  <c r="O202" i="16"/>
  <c r="N151" i="16"/>
  <c r="O184" i="16"/>
  <c r="I98" i="16"/>
  <c r="J98" i="16" s="1"/>
  <c r="J101" i="16"/>
  <c r="N103" i="16"/>
  <c r="N183" i="16"/>
  <c r="J146" i="16"/>
  <c r="J166" i="16"/>
  <c r="J42" i="16"/>
  <c r="J85" i="16"/>
  <c r="J149" i="16"/>
  <c r="J155" i="16"/>
  <c r="J49" i="16"/>
  <c r="I48" i="16"/>
  <c r="J48" i="16" s="1"/>
  <c r="J104" i="16"/>
  <c r="J106" i="16"/>
  <c r="I175" i="16"/>
  <c r="J175" i="16" s="1"/>
  <c r="I169" i="16"/>
  <c r="J169" i="16" s="1"/>
  <c r="O169" i="16" s="1"/>
  <c r="J50" i="16"/>
  <c r="J51" i="16"/>
  <c r="J75" i="16"/>
  <c r="I74" i="16"/>
  <c r="J74" i="16" s="1"/>
  <c r="J52" i="16"/>
  <c r="I90" i="16"/>
  <c r="J90" i="16" s="1"/>
  <c r="I39" i="16"/>
  <c r="J39" i="16" s="1"/>
  <c r="J93" i="16"/>
  <c r="N47" i="16"/>
  <c r="I163" i="16"/>
  <c r="J163" i="16" s="1"/>
  <c r="O163" i="16" s="1"/>
  <c r="J77" i="16"/>
  <c r="I14" i="16"/>
  <c r="J14" i="16" s="1"/>
  <c r="N97" i="16"/>
  <c r="O90" i="16" s="1"/>
  <c r="J83" i="16"/>
  <c r="J7" i="16"/>
  <c r="O7" i="16" s="1"/>
  <c r="J172" i="16"/>
  <c r="J11" i="16"/>
  <c r="J152" i="16"/>
  <c r="J84" i="16"/>
  <c r="J82" i="16"/>
  <c r="J178" i="16"/>
  <c r="O74" i="16" l="1"/>
  <c r="O48" i="16"/>
  <c r="O98" i="16"/>
  <c r="O175" i="16"/>
  <c r="O146" i="16"/>
  <c r="N162" i="16"/>
  <c r="O152" i="16" s="1"/>
  <c r="O104" i="16"/>
  <c r="O39" i="16"/>
  <c r="O81" i="16"/>
</calcChain>
</file>

<file path=xl/sharedStrings.xml><?xml version="1.0" encoding="utf-8"?>
<sst xmlns="http://schemas.openxmlformats.org/spreadsheetml/2006/main" count="485" uniqueCount="332">
  <si>
    <t xml:space="preserve">Индекс производства продукции сельского хозяйства в хозяйствах всех категорий (в сопоставимых ценах), в % к предыдущему году </t>
  </si>
  <si>
    <t xml:space="preserve">Индекс производства продукции растениеводства    (в сопоставимых ценах), в % к предыдущему году </t>
  </si>
  <si>
    <t xml:space="preserve">Индекс производства продукции животноводства    (в сопоставимых ценах), в % к предыдущему году </t>
  </si>
  <si>
    <t xml:space="preserve">Индекс производства пищевых продуктов, включая напитки (в сопост.ценах), в % к предыдущему году </t>
  </si>
  <si>
    <t xml:space="preserve">Индекс физического объема инвестиций в основной капитал сельского хозяйства, в % к предыдущему году </t>
  </si>
  <si>
    <t xml:space="preserve">Рентабельность сельскохозяйственных организаций (с учетом субсидий), % </t>
  </si>
  <si>
    <t>Среднемесячная номинальная заработная плата  в сельском хозяйстве (по сельхозпредприятиям, не относящимся к субъектам малого предпринимательства),  руб.</t>
  </si>
  <si>
    <t>Индекс производительности труда к предыдущему году,%</t>
  </si>
  <si>
    <t>Количество высокопроизводительных рабочих мест</t>
  </si>
  <si>
    <t>Зерновые валовый сбор, тонн</t>
  </si>
  <si>
    <t>Сахарная свекла валовый сбор,  тонн</t>
  </si>
  <si>
    <t>Производство скота и птицы на убой в хозяйствах всех категорий   (в ж.в.),  тонн</t>
  </si>
  <si>
    <t>Производство сыров и сырных продуктов,  тонн</t>
  </si>
  <si>
    <t>Производство масла сливочного, тонн</t>
  </si>
  <si>
    <t>Поголовье крупного рогатого скота специализированных  мясных пород и помесного скота  полученного от скрещвания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голов</t>
  </si>
  <si>
    <t>Валовый сбор овощей открытого грунта в сельхозорганизациях, КФХ, тонн</t>
  </si>
  <si>
    <t>Производство молока в хозяйствах всех категорий, тонн</t>
  </si>
  <si>
    <t>Сохранность племенного маточного поголовья сельскохозяйственных животных к уровню предыдущего года,%</t>
  </si>
  <si>
    <t>Реализация племенного молодняка крупного рогатого скота молочных пород на 100 голов маток,гол</t>
  </si>
  <si>
    <t>уровень обеспечения сельскохозяйственных организаций квалифицированными специалистами, %</t>
  </si>
  <si>
    <t>количество специалистов, прошедших профессиональную подготовку, переподготовку и повышение квалификации по аграрным направлениям,%</t>
  </si>
  <si>
    <t>доля молодых специалистов, в общей численности квалифицированных специалистов сельскохозяйственных организаций,%</t>
  </si>
  <si>
    <t>Уровень удовлетворенности населения качеством предоставления государственных и муниципальных услуг,  не менее %</t>
  </si>
  <si>
    <t>Отношение объема муниципального долга Ичалковского муниципального района (без учета бюджетных кредитов) к доходам Ичалковского муниципального района  без учета объема безвозмездных поступлений,  не выше%</t>
  </si>
  <si>
    <t>Уровень просроченной кредиторской задолженности районного  бюджета Ичалковского муниципального района , не более %</t>
  </si>
  <si>
    <t xml:space="preserve">Отношение объема проверенных средств к фактически произведенным
расходам консолидированного бюджета Ичалковского муниципального района  в отчетном году, не менее %
</t>
  </si>
  <si>
    <t>Отклонение исполнения районного бюджета Ичалковского муниципального района по доходам к утвержденному уровню, не более %</t>
  </si>
  <si>
    <t>Отклонение исполнения районного бюджета Ичалковского муниципального района по расходам к утвержденному уровню,  не более %</t>
  </si>
  <si>
    <t>№ п/п</t>
  </si>
  <si>
    <t>Целевые показатели</t>
  </si>
  <si>
    <t>Ответственные исполнители              (Ф.И.О.  телефон)</t>
  </si>
  <si>
    <t>Источники финансирования</t>
  </si>
  <si>
    <t>% исполнения к плану</t>
  </si>
  <si>
    <t>план</t>
  </si>
  <si>
    <t>всего:</t>
  </si>
  <si>
    <t>Федеральный бюджет</t>
  </si>
  <si>
    <t>бюджет автономного округа</t>
  </si>
  <si>
    <t>бюджет муниципального образования</t>
  </si>
  <si>
    <t>Привлеченные средства</t>
  </si>
  <si>
    <t>в т.ч.     КАПы</t>
  </si>
  <si>
    <t xml:space="preserve">Наименование  муниципальной  программы </t>
  </si>
  <si>
    <t>Наименование мероприятий программы</t>
  </si>
  <si>
    <t>план на 2014 год</t>
  </si>
  <si>
    <t>на 01.01.2014</t>
  </si>
  <si>
    <t>Кассовое исполнение</t>
  </si>
  <si>
    <t xml:space="preserve">Причины отклонения </t>
  </si>
  <si>
    <t>Остаток 2013 года</t>
  </si>
  <si>
    <t>= гр.7/гр.6*100</t>
  </si>
  <si>
    <t>% финансирования к плану</t>
  </si>
  <si>
    <t>= гр.8/гр.7*100</t>
  </si>
  <si>
    <t>= гр.8/гр.6*100</t>
  </si>
  <si>
    <t>Исполнение 
(% исполнения к плану)</t>
  </si>
  <si>
    <t>Приложение №2</t>
  </si>
  <si>
    <t>Нефтеюганского района</t>
  </si>
  <si>
    <t>от "_____"____________2014 №________</t>
  </si>
  <si>
    <t>Главный бухгалтер</t>
  </si>
  <si>
    <t>Руководитель</t>
  </si>
  <si>
    <t>Исполнитель</t>
  </si>
  <si>
    <t>№ телефона</t>
  </si>
  <si>
    <t>% исполнения к  лимиту финансированию</t>
  </si>
  <si>
    <t>Отчет о ходе реализации  муниципальных программ  и ведомственных  целевых программ   Нефтеюганского района.</t>
  </si>
  <si>
    <t>Результаты реализации,  причины отклонения, проблемные вопросы (по каждому мероприятию)</t>
  </si>
  <si>
    <t>Лимит финансирования</t>
  </si>
  <si>
    <t xml:space="preserve">к письму  администрации </t>
  </si>
  <si>
    <t xml:space="preserve">Наименование муниципальной  программы </t>
  </si>
  <si>
    <t>Число выполненных основных мероприятий, единиц</t>
  </si>
  <si>
    <t>Степень реализации основных мероприятий, %</t>
  </si>
  <si>
    <t>4=3/2*100%</t>
  </si>
  <si>
    <t>Оценка использования финансовых средств</t>
  </si>
  <si>
    <t>8=7/6*100%</t>
  </si>
  <si>
    <t>Степень соответствия запланированному уровню затрат, %</t>
  </si>
  <si>
    <t>Оценка эффективности использования средств, %</t>
  </si>
  <si>
    <t>9=4/8*100%</t>
  </si>
  <si>
    <t>Информация по целевым индикаторам муниципальной программы</t>
  </si>
  <si>
    <t>Степень достижения целевого значений, %</t>
  </si>
  <si>
    <t>13=12/11*100%</t>
  </si>
  <si>
    <t>Уровень эффективности реализации программы</t>
  </si>
  <si>
    <t>Наименование показателя,             единица измерения</t>
  </si>
  <si>
    <t>Итого общая степень достижения целей программы</t>
  </si>
  <si>
    <t>Вывод об эффективности реализации муниципальной программы                                                                                                                                                                            (более 100% - высокоэффективная;                                                                                                                                                                                                                                   от 80 до 100% - эффективная;                                                                                                                                                                                                                                           от 50 до 79% - удовлетворительный уровень эффективности;                                                                                                                                                                                         менее 50 % - неэффективная)</t>
  </si>
  <si>
    <t>респуб-кий бюджет</t>
  </si>
  <si>
    <t>федеральный бюджет</t>
  </si>
  <si>
    <t xml:space="preserve">местный бюджет </t>
  </si>
  <si>
    <t>внебюджетные средства</t>
  </si>
  <si>
    <t>-</t>
  </si>
  <si>
    <t>Количество муниципальных служащих, направленных на профессиональную переподготовку и повышение квалификации (не менее), чел.</t>
  </si>
  <si>
    <t>Количество муниципальных служащих, принявших участие в семинарах, тренингах и других формах краткосрочного профессионального обучения (не менее),чел.</t>
  </si>
  <si>
    <t>Доля вакантных должностей муниципальной службы, замещаемых на конкурсной основе (не менее),%</t>
  </si>
  <si>
    <t>Доля муниципальных служащих в возрасте до 30 лет, имеющих стаж муниципальной службы более трех лет (не менее),%</t>
  </si>
  <si>
    <t>Доля вакантных должностей муниципальной службы, замещаемых на основе назначения из кадрового резерва на муниципальной службе (не менее),%</t>
  </si>
  <si>
    <t>Динамика (снижение) нарушений на муниципальной службе, в том числе коррупционной направленности,%</t>
  </si>
  <si>
    <t>Доля граждан, которые удовлетворены деятельностью органов местного самоуправления (не менее),%</t>
  </si>
  <si>
    <t>Доля граждан, которые удовлетворены качеством муниципальных услуг (не менее),%</t>
  </si>
  <si>
    <t>Количество семей получивших субсидии на жилье, ед.</t>
  </si>
  <si>
    <t>Малые предприятия, ед.</t>
  </si>
  <si>
    <t>Микропредприятия,ед.</t>
  </si>
  <si>
    <t>Средние предприятия,ед.</t>
  </si>
  <si>
    <t>Индивидуальные предпри-ниматели   и крестьянские (фермерские) хозяйства,ед.</t>
  </si>
  <si>
    <t>Число субъектов малого и среднего предпринима-тельства,ед. на 10 тыс. человек населения</t>
  </si>
  <si>
    <t xml:space="preserve">Доля бюджетных расходов районного бюджета Ичалковского муниципального района, формируемых в рамках муниципальных программ,
в общем объеме расходов районного бюджета Ичалковского муниципального района  в отчетном финансовом году, %
</t>
  </si>
  <si>
    <t>Объем просроченной кредиторской задолженности по выплате заработной платы за счет средств консолидированного бюджета Ичалковского муниципального района, тыс. руб.</t>
  </si>
  <si>
    <t>Собираемость налогов и сборов, %</t>
  </si>
  <si>
    <t>Просроченная задолженность по муниципальным долговым обязательствам Ичалковского муниципального района , тыс. руб.</t>
  </si>
  <si>
    <t>Численность сельского населения, тыс. чел.</t>
  </si>
  <si>
    <t>Численность сельского населения в трудоспособном возрасте, тыс. чел.</t>
  </si>
  <si>
    <t>Количество сельских семей, признанных нуждающимися в улучшении жилищных условий  (на конец года) – всего, ед.</t>
  </si>
  <si>
    <t>в том числе молодых семей и молодых специалистов, ед.</t>
  </si>
  <si>
    <t>Наличие ФАПов в сельских поселениях,ед.</t>
  </si>
  <si>
    <t>Ввод в действие ФАПов в сельских поселениях,ед.</t>
  </si>
  <si>
    <t>Уровень газификации жилищного фонда сельских поселений Муниципального района, %</t>
  </si>
  <si>
    <t>Доля рабочих мест сотрудников органов местного самоуправления района, включенных в систему электронного документооборота, %</t>
  </si>
  <si>
    <t>Экономия электрической энергии в натуральном выражении, тыс. кВтч</t>
  </si>
  <si>
    <t>Экономия электрической энергии в стоимостном выражении, тыс. руб.</t>
  </si>
  <si>
    <t>Экономия тепловой энергии в натуральном выражении, Гкал</t>
  </si>
  <si>
    <t>Экономия тепловой энергии в стоимостном выражении, тыс. руб.</t>
  </si>
  <si>
    <t>Экономия воды в натуральном выражении, тыс.м3</t>
  </si>
  <si>
    <t>Экономия воды в стоимостном выражении, тыс. руб.</t>
  </si>
  <si>
    <t>Экономия природного газа в натуральном выражении, тыс. м3</t>
  </si>
  <si>
    <t>Экономия природного газа в стоимостном выражении, тыс. руб.</t>
  </si>
  <si>
    <t>Эффективная</t>
  </si>
  <si>
    <t>Высокоэффективная</t>
  </si>
  <si>
    <t>в том числе для молодых семей и молодых специалистов, тыс. м2</t>
  </si>
  <si>
    <t>Ввод (приобретение) жилья для граждан, проживающих в сельских поселениях - всего, тыс. м2</t>
  </si>
  <si>
    <t>Количество сельских семей, улучшивших жилищные условия - всего, ед.</t>
  </si>
  <si>
    <t>Количество зарегистрированных пожаров,ед.</t>
  </si>
  <si>
    <t>Количество погибших людей, чел.</t>
  </si>
  <si>
    <t>Количество населения, получившего травмы, чел.</t>
  </si>
  <si>
    <t>Экономический ущерб, млн. руб.</t>
  </si>
  <si>
    <t>14= общая степень  достижения цели*9столбец/100%</t>
  </si>
  <si>
    <t>Количество зарегистрированных преступлений, ед.</t>
  </si>
  <si>
    <t>Количество преступлений, совершенных на улицах и в общественных местах, ед.</t>
  </si>
  <si>
    <t>Количество преступлений, совершенных несовершеннолетними, ед.</t>
  </si>
  <si>
    <t>Количество преступлений, совершенных ранее судимыми лицами, ед.</t>
  </si>
  <si>
    <t>Доля рабочих мест сотрудников органов местного самоуправления района, подключенных к региональному фрагменту единой информационной системы мониторинга социально-экономического развития субъектов Российской Федерации (Республика Мордовия), %</t>
  </si>
  <si>
    <t>Доля населения, удовлетворенного доступностью, качеством и сроками предоставления муниципальных электронных услуг, % населения 16 лет и старше, использующего сеть Интернет для взаимодействия с органами управления</t>
  </si>
  <si>
    <t>Доля сотрудников органов местного самоуправления района, использующих технологии электронной цифровой подписи,%</t>
  </si>
  <si>
    <t xml:space="preserve">% численности занимающейся в секциях и группах по видам спорта, клубах и группах физкультурно-оздоровительной направленности к общей численности населения Ичалковского муниципального района </t>
  </si>
  <si>
    <t>Количество спортивно-массовых мероприятий и туристских мероприятий, ед.</t>
  </si>
  <si>
    <t>Количество участников спортивно-массовых и туристских мероприятий, чел.</t>
  </si>
  <si>
    <t>Количество  ДЮСШ, ед.</t>
  </si>
  <si>
    <t>Количество занимающихся в ДЮСШ,   чел.</t>
  </si>
  <si>
    <t xml:space="preserve">Количество штатных физкультурных работников, чел., - всего
</t>
  </si>
  <si>
    <t xml:space="preserve">в том числе 
доля имеющих профильное образование, %
</t>
  </si>
  <si>
    <t>Количество основных спортивных сооружений и баз, ед.</t>
  </si>
  <si>
    <t>Количество молодых людей, охваченных воспитательными, культурно - досуговыми и спортивными мероприятиями по отношению к общему количеству граждан в Ичалковском муниципальном районе в возрасте до 30 лет,%</t>
  </si>
  <si>
    <t>Количество вовлеченных молодых людей в предпринимательскую деятельность, субъектов малого предпринимательства, созданных молодыми людьми, %</t>
  </si>
  <si>
    <t>Количество молодых семей,  вовлеченных в реализацию молодежной политики района,%</t>
  </si>
  <si>
    <t>Количество патриотических клубов, организаций и объединений, центров, в том числе детских и молодежных,%</t>
  </si>
  <si>
    <t>Рост числа инициативной и творческой молодежи,%</t>
  </si>
  <si>
    <t>Доля выпускников 9-х классов, подтвердивших годовые отметки на государственной (итоговой) аттестации по математике и русскому языку,%</t>
  </si>
  <si>
    <t>Удельный вес лиц, сдавших единый государственный экзамен от числа выпускников участвовавших в нем,%</t>
  </si>
  <si>
    <t>Доля учащихся, не получивших аттестаты о среднем (полном) общем образовании,%</t>
  </si>
  <si>
    <t>Доля учащихся, реализующих индивидуальные учебные планы в 10-11 классах,%</t>
  </si>
  <si>
    <t>Удельный вес количества обучающихся, охваченных разного вида занятостью и отдыхом в оздоровительных лагерях в каникулярное время,%</t>
  </si>
  <si>
    <t>Доля учащихся, занятых дополнительным образованием,%</t>
  </si>
  <si>
    <t>Доля обучающихся, систематически занимающихся физической культурой и спортом в общей численности обучающихся,%</t>
  </si>
  <si>
    <t>Количество учащихся, принявших участие в республиканском этапе предметных олимпиад, чел.</t>
  </si>
  <si>
    <t>Доля учащихся, участвующих в республиканских, региональных спортивно-массовых мероприятиях,%</t>
  </si>
  <si>
    <t>Количество педагогических и управленческих кадров общеобразовательных учреждений, прошедших повышение квалификации для работы в соответствии с федеральными государственными образовательными стандартами, чел.</t>
  </si>
  <si>
    <t>Количество учащихся, участвующих в Всероссийских конкурсах и олимпиадах,чел.</t>
  </si>
  <si>
    <t>Удельный вес участников профессиональных конкурсов педагогов от общего числа педагогических работников, %</t>
  </si>
  <si>
    <t>Количество детей-инвалидов, получающих общее образование на дому с использованием дистанционных образовательных технологий, от общей численности детей-инвалидов, которым это показано, чел.</t>
  </si>
  <si>
    <t>Доля детей старшего дошкольного возраста от 5 до 7-ми лет, осваивающих программы дошкольного образования, от общей численности детей данного возраста,%</t>
  </si>
  <si>
    <t>Доля обучающихся, которым созданы современные условия для занятий физкультурой, в том числе обеспечена возможность пользоваться современно оборудованными спортзалами и спортплощадками, %</t>
  </si>
  <si>
    <t>Удельный вес учащихся, которым предоставлена возможность пользоваться современными столовыми, в том числе получать качественное горячее питание,%</t>
  </si>
  <si>
    <t>Доля учреждений имеющих доступ к сети Интернет, %</t>
  </si>
  <si>
    <t>Удельный вес количества педагогических кадров, прошедших повышение квалификации в сфере ИКТ за последние три года,%</t>
  </si>
  <si>
    <t>Среднее количество учащихся на один персональный компьютер в образовательных учреждениях,%</t>
  </si>
  <si>
    <t>Доля детей, охваченных образовательными программами дополнительного образования детей в организациях спортивной направленности, в общей численности детей и молодежи в возрасте 5-18 лет,%</t>
  </si>
  <si>
    <t>Доля детей, ставших победителями и призерами республиканских, всероссийских, международных мероприятий (от общего контингента обучающихся),%</t>
  </si>
  <si>
    <t>Улучшение материально-технической базы  учреждений дополнительного образования,%</t>
  </si>
  <si>
    <t>Поступление единого нало-га на вмененный доход в  бюджет  от деятельности субъектов предпринимательства, тыс. руб.</t>
  </si>
  <si>
    <t>Увеличение безвозмездных поступлений в местные бюджеты от средств самообложения граждан, тыс. руб.</t>
  </si>
  <si>
    <t>Количество субъектов малого и среднего предпринимательства, ед. в том числе:</t>
  </si>
  <si>
    <t>Приобретение тракторов</t>
  </si>
  <si>
    <t>Приобретение з/у комбайнов</t>
  </si>
  <si>
    <t>Муниципальная программа «Развитие и поддержка субъектов малого и среднего предпринимательства в Ичалковском муниципальном районе на 2018-2020 годы»</t>
  </si>
  <si>
    <t>Муниципальная  программа повышения эффективности управления муниципальными финансами в Ичалковском муниципальном районе Республики Мордовия  на 2015-2022 годы</t>
  </si>
  <si>
    <t>Муниципальная программа "Повышение безопасности жизнедеятельности населения и территорий в Ичалковском муниципальном районе на 2018-2022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</si>
  <si>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Обеспечение жильем молодых семей.</t>
  </si>
  <si>
    <t>Мониторинг системы нормативной правовой базы, регулирующей сферу малого и среднего предпринимательства. Организация и проведение  праздника "День россий-ского предприниматель-ства". Организация проведения семинаров и прочих мероприятий по вопросам предпримательской деятельности</t>
  </si>
  <si>
    <t>Организация и проведение конкурсов,  проектов по сохранению национальных традиций и религиозных обычаев.</t>
  </si>
  <si>
    <t>Развитие досуговой деятельности в молодежной среде, профилактика асоциальных явлений, гражданско-патриотическое воспитание, развитие и поддержка лидерских и социально-активных позиций</t>
  </si>
  <si>
    <t xml:space="preserve">Организация системы профилактики наркомании в Ичалковского муниципальном районе;
Организация информационно-пропагандистского обеспечения профилактики наркомании в поселении;
Совершенствование нормативно- правовой базы в сфере незаконного оборота наркотиков;
Оптимизация работы по профилактике распространения и употребления наркотических и психотропных веществ;создание системы стимулов, среди населения жизни без наркотиков.
</t>
  </si>
  <si>
    <t>Количество скотомест на строящихся, модернизируемых и введенных в эксплуатацию животноводческих комплексах молочного направления (молочных фермах)</t>
  </si>
  <si>
    <t>Удовлетворительный уровень эффективности</t>
  </si>
  <si>
    <t>Сводный годовой отчет об эффективности реализации  муниципальных программ  Ичалковского муниципального района за 2019 год</t>
  </si>
  <si>
    <t>Информация по выполнению основных мероприятий за 2019 год</t>
  </si>
  <si>
    <t>Число основных мероприятий, запланированных к реализации в 2019 г., единиц</t>
  </si>
  <si>
    <t>Объем финансовых средств, запланированный по программе на                                                                                                                                                                                          2019 г., тыс. рублей</t>
  </si>
  <si>
    <t>Фактически освоенный объем финансирования программы за 2019 г., тыс. рублей</t>
  </si>
  <si>
    <t>Целевое значение на 2019 г.</t>
  </si>
  <si>
    <t>Фактическое значение за 2019 г.</t>
  </si>
  <si>
    <t>Муниципальная программа «Профилактика правонарушений на территории Ичалковского муниципального района»</t>
  </si>
  <si>
    <t>Муниципальная программа "Экономическое развитие Ичалковского муниципального района"</t>
  </si>
  <si>
    <t>Муниципальная программа «Энергосбережение  в Ичалковском муниципальном районе »</t>
  </si>
  <si>
    <t>Муниципальная целевая программа «Устойчивое развитие сельских территорий Ичалковского муниципального района»</t>
  </si>
  <si>
    <t xml:space="preserve">Муниципальная  программа «Доступная среда»  Ичалковского муниципального района </t>
  </si>
  <si>
    <t xml:space="preserve">Муниципальная  программа «Развитие автомобильных дорог местного значения и улично-дорожной сети на территории  Ичалковского муниципального района»  </t>
  </si>
  <si>
    <t xml:space="preserve">Муниципальная  программа  Ичалковского муниципального района «Жилище» </t>
  </si>
  <si>
    <t>Муниципальная программа «Гармонизация межнациональных и межконфессиональных отношений в Ичалковском муниципальном районе Республики Мордовия»</t>
  </si>
  <si>
    <t xml:space="preserve">Муниципальная программа "Развитие сельского хозяйства и регулирования рынков сельскохозяйственной продукции, сырья и продовольствия на 2013-2025 годы по Ичалковскому муниципальному району Республики Мордовия" </t>
  </si>
  <si>
    <t>Муниципальная  программа «Развитие информационных технологий и формирование информационного общества в Ичалковском муниципальном районе»</t>
  </si>
  <si>
    <t>Муниципальная программа "Профилактика терроризма и экстремизма на территории Ичалковского муниципального района"</t>
  </si>
  <si>
    <t>Муниципальная программа "Развитие муииципальной службы в Ичалковском муниципальном районе "</t>
  </si>
  <si>
    <t>Муниципальная программа "Развитие физической культуры и спорта в Ичалковском муниципальном районе"</t>
  </si>
  <si>
    <t>Муниципальная программа "Развитие культуры  в Ичалковском муниципальном районе"</t>
  </si>
  <si>
    <t>Муниципальная программа "Реализация молодежной политики и патриотическое воспитание  в  Ичалковском муниципальном районе"</t>
  </si>
  <si>
    <t>Муниципальная программа "Развитие образования в Ичалковском муниципальном районе "</t>
  </si>
  <si>
    <t>Муниципальная программа "Противодействие злоупотреблению наркотиками их незаконному обороту"</t>
  </si>
  <si>
    <t>Муниципальная программа "Повышение безопасности дорожного движения на территории Ичалковского муниципального района на 2019-2025 годы"</t>
  </si>
  <si>
    <t xml:space="preserve"> Программа оздоровления муниципальных финансов Ичалковского муниципального района на 2019-2021 годы</t>
  </si>
  <si>
    <t>Количество тяжких  преступлений, ед.</t>
  </si>
  <si>
    <t>Количество особо тяжких преступлений, ед.</t>
  </si>
  <si>
    <t>Число посещений населением мероприятий, проводимых культурно-досуговыми учреждениями на 1000 человек, ед.</t>
  </si>
  <si>
    <t>Доля детей, привлекаемых к участию в творческих мероприятиях в целях выявления и поддержки юных талантов, в общем числе детей общеобразовательных школ района, %</t>
  </si>
  <si>
    <t>Количество посещений культурно-массовых мероприятий клубов и домов культуры</t>
  </si>
  <si>
    <t>Количество участников клубных формирований, тыс. чел.</t>
  </si>
  <si>
    <t>Количество посещений музея, тыс. чел.</t>
  </si>
  <si>
    <t>Количество учащихся ДШИ, тыс. чел.</t>
  </si>
  <si>
    <t>Количество посещений общедоступных (публичных) библиотек, тыс. чел.</t>
  </si>
  <si>
    <t>Количество разработанных маршрутов</t>
  </si>
  <si>
    <t>Количество многофункциональных центров осуществляющих предоставление государственных и муниципальных услуг в Ичалковском муниципальном районе, ед.</t>
  </si>
  <si>
    <t>Объем инвестиций в основной капитал за исключением бюджетных средств, млн. руб.</t>
  </si>
  <si>
    <t>Доля среднесписочной численности работников (без внешних совместителей), занятых у субъектов малого и среднего предпринимательства, в общей численности занятого населения, %</t>
  </si>
  <si>
    <t>Индекс физического объема оборота розничной торговли, % к предыдущему году</t>
  </si>
  <si>
    <t>Доля экономии бюджетных денежных средств в результате проведения торгов от общей суммы объявленных торгов (за исключением несостоявшихся торгов) , %</t>
  </si>
  <si>
    <t>Среднее время ожидания в очереди при обращении заявителя в МФЦ, мин.</t>
  </si>
  <si>
    <t>Обоснованные жалобы от получателей государственных и муниципальных услуг на базе многофункционального центра предоставления государственных и муниципальных услуг, ед.</t>
  </si>
  <si>
    <t>Оснащенность рабочих мест материально-техническим оборудованием и лицензионным программным продуктом, %</t>
  </si>
  <si>
    <t>Объем инвестиций в основной капитал в расчете на 1 жителя, тыс. руб.</t>
  </si>
  <si>
    <t>Количество субъектов малого и среднего предпринимательства (включая индивидуальных предпринимателей) в расчете на 10 тыс. человек населения, ед.</t>
  </si>
  <si>
    <t>Доля субъектов малого и среднего предпринимательства, получивших консультационную поддержку, в общем количестве субъектов малого и среднего предпринимательства, %</t>
  </si>
  <si>
    <t>Количество проведенных мероприятий, направленных на пропаганду предпринимательства, ед.</t>
  </si>
  <si>
    <t>Количество проведенных публичных мероприятий по вопросам предпринимательства: семинаров, совещаний, конференций, «круглых столов», конкурсов, «горячих линий», мероприятий, посвященных празднованию профессиональных праздников субъектов МСП, ед.</t>
  </si>
  <si>
    <t>Доля субъектов малого и среднего предпринимательства, сотрудники которых участвовали в мероприятиях по обучению (в том числе семинаров, тренингов), в общем количестве субъектов малого и среднего предпринимательства , %</t>
  </si>
  <si>
    <t>Доля внесенных в торговый реестр
торговых объектов от запланированного
количества торговых объектов, %</t>
  </si>
  <si>
    <t>Количество объектов ярмарочной, нестационарной и мобильной торговли, ед.</t>
  </si>
  <si>
    <t>Количество отдаленных, труднодоступных и малонаселенных пунктов Ичалковского муниципального района, а также населенных пунктов, в которых отсутствуют торговые объекты, в которые осуществлена доставка социально значимых товаров, ед.</t>
  </si>
  <si>
    <t>Количество публикаций о проведенном мониторинге состояния развития торговой отрасли, обеспеченности населения площадью торговых объектов, размещенных на официальном сайте администрации Ичалковского муниципального района, ед.</t>
  </si>
  <si>
    <t>Среднее количество участников размещения заказа ,ед.</t>
  </si>
  <si>
    <t>Количество реализованных требований Стандарта развития конкуренции , ед.</t>
  </si>
  <si>
    <t>Удельный вес общего количества выполненных задач к количеству задач, запланированных в ежегодных планах мероприятий по реализации документов стратегического планирования социально-экономического развития муниципальных образований, %</t>
  </si>
  <si>
    <t>Отклонение основных макроэкономических показателей прогноза социально-экономического развития Ичалковского муниципального района от их фактических значений, %</t>
  </si>
  <si>
    <t>Количество введенных объектов коммунальной инфраструктуры, ед.</t>
  </si>
  <si>
    <t>Численность детей-сирот, детей, оставшихся без попечения родителей, и лиц из их числа, состоящих на учете в качестве нуждающихся в жилом помещении (на начало финансового года), ед.</t>
  </si>
  <si>
    <t>Численность детей-сирот, детей, оставшихся без попечения родителей, а также лиц из их числа, имеющих и не реализовавших своевременно право на обеспечение жилыми помещениями (на начало финансового года), ед.</t>
  </si>
  <si>
    <t>Увеличение мощности объектов водоснабжения, км</t>
  </si>
  <si>
    <t>Увеличение мощности объектов газоснабжения, км</t>
  </si>
  <si>
    <t>Увеличение мощности объектов электроснабжения, км</t>
  </si>
  <si>
    <t>Увеличение мощности объектов автомобильных дорог, км</t>
  </si>
  <si>
    <t>Наличие плоскостных спортивных сооружений в сельских поселениях , ед.</t>
  </si>
  <si>
    <t>Наличие учреждений культурно-досугового типа в сельских поселениях, ед.</t>
  </si>
  <si>
    <t>Наличие учреждений культурно-досугового типа в сельских поселениях,находящихся в ветхом и аварийном состоянии, ед.</t>
  </si>
  <si>
    <t>Наличие плоскостных спортивных сооружений в сельских поселениях , находящихся в ветхом и аварийном состоянии, ед.</t>
  </si>
  <si>
    <t>Ввод в действие распределительных газовых сетей в сельских поселениях, км</t>
  </si>
  <si>
    <t>Уровень износа объектов газоснабжения%</t>
  </si>
  <si>
    <t>Строительство локальных водопроводов в сельских поселениях Муниципального района, км</t>
  </si>
  <si>
    <t>Уровень износа объектов водоснабжения,%</t>
  </si>
  <si>
    <t>Приобретение к/у комбайнов</t>
  </si>
  <si>
    <t>Картофель валовый сбор, тонн</t>
  </si>
  <si>
    <t>Размер посевных площадей, занятых зерновыми</t>
  </si>
  <si>
    <t>Численность товарного поголовья коров специализированных мясных пород в сельскохозяйственных организациях, кфх, включая ИП</t>
  </si>
  <si>
    <t>Численность племенного условно - маточного поголовья сельскохозяйственных животных, у.гол</t>
  </si>
  <si>
    <t>Доля площади, засеваемой элитными семенами, в общей площади посевов,%</t>
  </si>
  <si>
    <t>Размер застрахованных посевных площадей, га</t>
  </si>
  <si>
    <t>Доля застрахованной посевной площади,%</t>
  </si>
  <si>
    <t>численность застрахованного поголовья сельскохозяйственных животных, у.гол</t>
  </si>
  <si>
    <t>Доля застрахованных сельскохозяйственных животных,%</t>
  </si>
  <si>
    <t>Количество новых постоянных рабочих мест, созданных в КФХ, осуществивших проекты создания и развития своих хозяйств с помощью государственной поддержки,  ед</t>
  </si>
  <si>
    <t>Прирост объёма сельскохозяйственной продукции, произведённой КФХ,получившими государственную поддержку ( по отношению к предыдущему году), %</t>
  </si>
  <si>
    <t>Количество новых  постоянных рабочих мест, созданных в сельскохозяйственных потребительских кооперативах, получивших государственную поддержку, мест</t>
  </si>
  <si>
    <t>Прирост объёма сельскохозяйственной продукции, реализованной  получившими государственную поддержку сельскохозяйственными потребительскими кооперативами( по отношению к предыдущему году), %</t>
  </si>
  <si>
    <t>Увеличение объёмов производства мяса,субпродуктов, колбасных изделий, %</t>
  </si>
  <si>
    <t>Создание новых инвестиционных площадок, с оформленными в мун. Собственность зем. Участками, необходимой транспортной, инженерной  и энергетической инфраструктурой, ед/га</t>
  </si>
  <si>
    <t>1/2'</t>
  </si>
  <si>
    <t>Объем производства валовой продукции сельского хозяйства в хозяйствах всех категорий в 2019 году составил 3663,7 млн.рублей, индекс производства –122,1% к уровню 2018 г., в том числе в растениеводстве – 150,7%, животноводстве –105,8%. Индекс производства пищевых продуктов составил 105,6 %, индекс производительности труда -125,2 %. Среднемесячная заработная плата возросла на 13% и составила 25847 руб, что на 0,7 % выше планового показателя. На 28,4 % увеличилось количество высокопроизводительных мест – 845 ( план – 658). Плановый показатель приобретения тракторов и комбайнов на 2019 год был запланирован 4 ед. Фактически по льготной цене приобретено 5 ед, в том числе 1 трактор, по 2 зерно и кормоуборочных комбайнов.  Производство зерна (включая кукурузу на зерно) в 2019 году составило 90,8 тыс. тонн. Целевой индикатор на 2019 г. – 83,5 тыс. тонн, выполнение составило 108,7 процентов. С одного гектара получено 38,7 центнеров (в бункерном весе). Валовой сбор сахарной свеклы в 2019 году составил 285,3 тыс. тонн и целевой индикатор Муниципальной программы выполнен на 118,9%.   В 2019 году производство скота и птицы на убой в живом весе во всех категориях хозяйств  составило 8279. тонн, что на 2,4 %, или на 0,2 тыс. тонн больше уровня 2018 г. Производство молока за 2019 год составило 49,6 тыс. тонн, в том числе в общественном секторе – 43,4 тыс. тонн, рост – на 10,6%  Производство молока увеличились почти во всех хозяйствах, кроме СХПК « 1 Мая» и Аграрного колледжа. Наибольшее увеличение объемов производства молока обеспечено в ООО «Дружба» -  1793 тонны, ООО «Агро-мир» -1243 тонны, ООО «Агропромсервис» -883 тонны, ООО «Троицкое» - 186 тонн. Продуктивность коров достигла 8862 кг , рост к 2018 году 464 кг. На 1 января 2020 года в сельхозпредприятиях и КФХ поголовье крупного рогатого скота мясных пород и помесного скота составило 231 голова, (предусмотрено на 2019 г. –400 голов), или выполнение составило 57,8  процентов, также снизилось поголовье коров  специализированных мясных пород с 204 голов до 129.Численность племенного маточного поголовья увеличилось на 14%.Реализация племенного молодняка крс молочных пород на 100 голов маток составила 10 голов; Не выполнен показатель по площади, засеваемой элитными семенами: факт 2,4 % в общей площади посевов, при плановом показателе  - 5%. За 2019 год застраховано 5,5 тыс га посевов, 4555 у.гол скота. Количество новых постоянных мест, созданных во вновь открытых КФХ и СПОКах, получивших грантовую поддержку – 8 при прогнозе 6.    В 2019 году предприятиями перерабатывающей промышленности произведено сыров и сырных продуктов 9,7 тыс. тонн (при плановом значении показателя  – 9,8 тыс. тонн), или выполнение показателя составило 98,9% , производство масла сливочного составило 1,68 тыс. тонн (при плановом значении показателя на 2019 г. – 1,76 тыс. тонн), выполнение показателя – 95,5%. Темп роста объёмов производства мяса, субпродуктов, колбасных изделий составил 100,7%. Количество скотомест на строящихся, модернизируемых и введенных в эксплуатацию животноводческих комплексах молочного направления (молочных фермах) в 2019 году увеличилось на  300 скотомест в животноводческих комплексах молочного направления. Предусмотрено 3 целевых показателя, в том числе: уровень обеспечения сельскохозяйственных организаций квалифицированными специалистами ( факт – 78,3 %, целевой показатель -85%) ; количество специалистов, прошедших профессиональную подготовку, переподготовку и повышение квалификации по аграрным направлениям (факт –25 чел, целевой показатель - 22); доля молодых специалистов в общей численности квалифицированных специалистов сельскохозяйственных организаций ( факт – 18,7 %, целевой показатель -  7 %) . В 2019 году участниками подпрограммы стали 7 студентов и 5 молодых  специалистов</t>
  </si>
  <si>
    <t>Прирост поступлений от организаций, которые ранее были освобождены от налогообложения, тыс. руб.</t>
  </si>
  <si>
    <t>Темп роста числа субъектов малого и среднего предпринимательства, %</t>
  </si>
  <si>
    <t>Прогноз по объему инвестиций в основоной капитал, тыс. руб.</t>
  </si>
  <si>
    <t>Прирост поступлений по налогу на доходы физических лиц, тыс. руб.</t>
  </si>
  <si>
    <t>Прирост поступлений от налогов, уплачиваемые физическими лицами, тыс. руб.</t>
  </si>
  <si>
    <t>Прирост налоговых поступлений от сокращения числа коэффициентов К2 и роста значений коэффициентов К2 до максимального значения, установленного Налоговым кодексом Российской Федерации, тыс. руб.</t>
  </si>
  <si>
    <t>Прирост доходов от использования зарегистрированных объектов недвижимости, тыс. руб.</t>
  </si>
  <si>
    <t>Прирост доходов от использования земельных участков, тыс. руб.</t>
  </si>
  <si>
    <t>Создание новых рабочих мест, чел.</t>
  </si>
  <si>
    <t>Среднемесячная номинальная начисленная заработная плата работников, тыс. руб.</t>
  </si>
  <si>
    <t>Снижение неформальной занятости, чел.</t>
  </si>
  <si>
    <t>Прирост неналоговых доходов от сдачи в аренду муниципального имущества, тыс. руб.</t>
  </si>
  <si>
    <t>Прирост доходов от приватизации муниципального имущества, тыс. руб.</t>
  </si>
  <si>
    <t>Прирост доходов от перечисления в бюджет части прибыли МУП, тыс. руб</t>
  </si>
  <si>
    <t>Прирост неналоговых доходов от сдачи в аренду или предоставления в собственность земельных участков из невоостребованных земельных долей, тыс. руб.</t>
  </si>
  <si>
    <t>Прирост неналоговых доходов от увеличения размера взысканных административных штрафов, тыс. руб.</t>
  </si>
  <si>
    <t>Прирост неналоговых доходов  консолидированного бюджета Ичалковского муниципального района, тыс. руб.</t>
  </si>
  <si>
    <t>Снижение недоимки по местным налогам, единому налогу на вмененный доход, налогу на доходы физических лиц в консолидированный бюджет, тыс. руб.</t>
  </si>
  <si>
    <t>Сокращение расходов бюджета в результате сокращения штатной численности органов местного самоуправления, тыс. руб.</t>
  </si>
  <si>
    <t>Оптимизация бюджетных расходов, тыс. руб.</t>
  </si>
  <si>
    <t>Сокращение расходов в результате проведения реорганизации сети, тыс. руб.</t>
  </si>
  <si>
    <t>Сокращение расходов в результате объединения учреждений и оптимизация режима работы, тыс. руб.</t>
  </si>
  <si>
    <t>Снижение затрат, связанных с сокращением численности административно-хозяйственного и управленческого персонала учреждений, тыс. руб.</t>
  </si>
  <si>
    <t>Прирост доходов от внебюджетной деятельности по сравнению с предыдущим годом, тыс. руб.</t>
  </si>
  <si>
    <t>Сокращение расходов бюджета в результате применения нормативных затрат, тыс. руб.</t>
  </si>
  <si>
    <t>Сокращение объема расходов, которые необходимо осуществить для завершения строительства, тыс. руб.</t>
  </si>
  <si>
    <t>Сокращение объема расходов на субсидии юридическим лицам в связи с отменой и оптимизацией, тыс. руб.</t>
  </si>
  <si>
    <t xml:space="preserve">Объем экономии бюджетных средств при реализации мероприятий по переводу систем и объектов на энергоэффективные технологии, тыс. руб. </t>
  </si>
  <si>
    <t>Доля расходов бюджетов муниципальных районов (городского округа) Республики Мордовия, формируемых в рамках программ,%</t>
  </si>
  <si>
    <t>Доля муниципальных образований района, утвердивших бюджеты на очередной финансовый год и плановый период, %</t>
  </si>
  <si>
    <t xml:space="preserve">Сокращение расходов на обслуживание муниципального долга в результате рефинансирования долговых обязательств, тыс. руб. </t>
  </si>
  <si>
    <t xml:space="preserve">Сокращение расходов на обслуживание муниципального долга в результате привлечения среднесрочных банковских кредитов, тыс. руб. </t>
  </si>
  <si>
    <t xml:space="preserve">Сокращение расходов на обслуживание муниципального долга в результате выпуска ценных бумаг, тыс. руб. </t>
  </si>
  <si>
    <t xml:space="preserve">Сокращение расходов, связанных с необходимостью исполнения гарантийных обязательств, тыс. руб. </t>
  </si>
  <si>
    <t>Отсутствие просроченной  кредиторской задолженности по заработной плате, тыс. руб.</t>
  </si>
  <si>
    <t>Доля просроченной кредиторской задолженности в расходах консолидированного бюджета Республики Мордовия, %</t>
  </si>
  <si>
    <t>Объем дефицита бюджета района, %</t>
  </si>
  <si>
    <t>Доля молодых педагогов от общего числа педагогических работников(до 35 лет), %.</t>
  </si>
  <si>
    <t xml:space="preserve">Приобретение оборудования для размещения кабинета централизованной бухгалтерии по ведению бухгалтерского учета  сельских поселений. Проведение специальной оценки условий труда на 44 рабочих места. Содержание работников централизованной бухгалтерии, обслуживающих сельские поселения. Приобретение оргтехники, отвечающему требованиям установленной программы 1С. Оплата госпошлины за регистрацию автотранспорта. Проведение медицинского осмотра сотрудников.Промывка и опрессовка системы отопления. Разработка проектно-сметной документации на рекультивацию объекта накопленного вреда окружающей среде: полигон твердых бытовых отходов, расположенный по адресу: Республика Мордовия, Ичалковский район, п. Павловка. </t>
  </si>
  <si>
    <t>Строительство (приобретение) жилья для граждан, проживающих в сельских поселениях Ичалковского муниципального района.                             Строительство (приобретение) жилья  в сельских поселениях Ичалковского муниципального района для молодых семей и молодых специалистов. Оплата работ по объекту: «Газификация улицы Новая с. Оброчное Ичалковского муниципального района Республики Мордовия». Оплата проектных работ по объекту: «Водоснабжение улиц Лесная, Сосновая, Заводская, переулка Школьный поселка Смольный Ичалковского муниципального района Республики Мордовия (3 этап строительства)».Ссодержание канализационных сетей с. Кемля, протяженностью 3,54 км. Оплата работ по выполнению обследования технического состояния объекта: «Водоснабжение улиц Лесная, Сосновая, Заводская, переулка Школьный поселка Смольный Ичалковского муниципального района Республики Мордовия» (1 этап строительства).</t>
  </si>
  <si>
    <t>Обеспечение физической доступности для организации коррекционной работы и обучения инвалидов по зрению, слуху и с нарушениями опорно-двигательного аппарата на  базе МОБУ "Рождественская СОШ"</t>
  </si>
  <si>
    <t xml:space="preserve">доля специалистов основного персонала с высшим образованием  не менее 75%, </t>
  </si>
  <si>
    <t>Оплата работ по механизированной снегоочистке, по борьбе с зимней скользкостью и наледью автодорог. Капитальный ремонт тротуаров пер. Больничный с. Кемля Ичалковского муниципального района. Капитальный ремонт тротуаров по ул. Советская в с. Кемля Ичалковского муниципального района. Текущий ремонт тротуара по ул. Советская в с. Кемля Ичалковского муниципального района. Ремонт автомобильных дорог по пер. 2-ой Советский, ул. Новоселов, пер. Мира, ул. Ленинская в с. Кемля. Оплата работ по разработке проектной продукции по объекту «Строительство автомобильной дороги по ул. Гражданская с. Ичалки Ичалковского муниципального района РМ». Оплата работ по ремонту автодороги  в с. Лада. Текущий ремонт автомобильной дороги подъезд к новым кладбищам с. Кемля. Текущий ремонт в гравии автомобильной дороги по пер. Коммуны с. Кемля.</t>
  </si>
  <si>
    <t>Автоматизация процессов проектирования бюджета Ичалковского муниципального района, оплата комплексной услуги связи.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</si>
  <si>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Участие в софинансировании дополнительного профессионального образования (профессиональной переподготовки и повышения квалификации) муниципальных служащих.Участие в софинансировании проведения обучающих семинаров, тренингов и других форм кратковсрочного профессионального обучения муниципальных служащих.</t>
  </si>
  <si>
    <t xml:space="preserve">Организация и проведение официальных физкультурно-оздоровительных и спортивных мероприятий. </t>
  </si>
  <si>
    <t>Предоставление субсидии добровольной пожарной команде с. Береговые Сыреси на возмещение части затрат.Оказание содействия и информационное обеспечение предприятий, организаций и учреждений на территории Ичалковского муниципального района по вопросам внедрения современных средств противопожарной защиты и пожаротушения. Обеспечение финансовой деятельности муниципального казенного учреждения «Центр по делам гражданской обороны, чрезвычайным ситуациям и вопросам Единой дежурно-диспетчерской службы Ичалковского муниципального района». Приобретение датчиков задымления.</t>
  </si>
  <si>
    <t>Оплата услуг по изготовлению проектной документации на выполнение капитального ремонта кровли здания «МБУ «Центр культуры» Ичалковского муниципального района Республики Мордовия (Республика Мордовия, Ичалковский район, с. Кемля, ул. Советская, д. 41)». Капитальный ремонт кровли здания МБУ «Центр культуры» Ичалковского муниципального района Республики Мордовия. Оплата услуг по изготовлению технического плана на объекты: подводящий водопровод, дренажная система, канализационная система. Подключение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оцифровки.Мероприятия по комплектованию книжных фондов муниципальных общедоступных библиотек и государственных центральных библиотек субъектов РФ. Оплата услуг по подписке на периодические печатные издания. Приобретение подарков и сувениров  для организации и проведения общерайонных мероприятий. Укрепление материально- технической базы МБУ "Центр культуры". Участие в фестивалях и конкурсах республиканского и межрегионального, всероссийского уровней. Оплата услуг по монтажу пожарной сигнализации структурного подразделения «Ладский сельский дом культуры». Приобретение веб-камеры и источника бесперебойного питания для организации проведения конференций в формате онлайн. Оплата работ по выполнению технического обследования объекта: «Смольненский сельский дом культуры». Приобретение онлайн-кассы (2 рабочих места). Приобретение сценических костюмов, в рамках реализации мероприятий XXIII Республиканского фестиваля народного творчества «Шумбрат, Мордовия!»</t>
  </si>
  <si>
    <t xml:space="preserve"> Ремонтные работы в школах и в детских садах – ограждение МДОБУ «Смольненский детский сад»; ремонт котельной, прачечной, санузлов МДОБУ «Кемлянский детский сад комбинированного вида», ремонт станции очистных сооружений МБДОУ«Кемлянский детский сад «Радуга», ремонт  крыш МДОБУ « Смольненский детский сад» и МДОБУ «Оброченский  детский сад», заменена  проводки, приобретение и установка софитов в МОБУ «Ичалковская СОШ»,  заменена светильников на энергосберегающие  в МОБУ «Кемлянская СОШ». Приобретение широкоформатного принтера, интерактивной доски, мультимедийного проектора для МОБУ "Смольненская СОШ". Организация отдыха учащихся в каникулярное время с дневным прибыванием. Организация предоставления обучающимся из малоимущих семей питания, с освобождением от платы его стоимости. Выплата ежемесячного пособия опекуну(попечителю), приемному родителю на содержание ребенка, находящегося под опекой(попечительством), в приемной семье. Выплата ежемесячного денежного пособия лицам из числа детей-сирот, оставшихся без попечения родителей, обучающимся в государственных образовательных организациях. 
Проведение августовской конференции. Организация и проведение мероприятия «День учителя». Организация и проведение 5-ти дневных сборов. Организация и проведение конкурса « Ученик года». Чествование победителей муниципального тура предметной олимпиады. Укрепление материально-технической базы МОБУ «Оброченская СОШ»: приобретено спортивное оборудование для занятий физкультурой ( шахматы, тренажер, наборы лыж с креплениями и ботинками, борцовский ковер, мячи), сделана комплексная площадка с искусственным покрытием (волейбольная и баскетбольная площадки, футбольное поле), игровая площадка для начальной школы, установлены уличные тренажеры (мини спортивный городок), произведен капитальный ремонт спортивного зала, деревянных ограждений, отмостки. Текущий ремонт и замена электропроводки в классах первого этажа в здании МОБУ  «Ичалковская СОШ». Реализация мероприятий по обеспечению персонифицированного финансирования  дополнительного образования детей. Приобретение программного обеспечения по внедрению нового модуля учета лиц, лишенных родительских прав или ограниченных в родительских правах, отстраненных от обязанностей опекуна за ненадлежащее выполнение возложенных на них законом обязанностей и автоматизированной информационной системы государственного банка о детях, оставшихся без попечения родителей. Приобретение и установка светового оборудования для комплексной спортивной площадки, расположенной  по адресу: РМ Ичалковский район, с. Ичалки, ул. Школьная, д 2А. Приобретение запчастей на транспортное средство для школьной перевозки детей.
</t>
  </si>
  <si>
    <t>Неэффективная</t>
  </si>
  <si>
    <t xml:space="preserve">Проведение инструктивных совещаний, семинаров сотрудниками Госавтоинспекции ММО МВД России "Ичалковский"по соблюдению правил дорожного движения с педагогами, родителями, учащимися муниципальных общеобразовательных учреждений. Создание базы методических разработок: уроков по изучению правил дорожного движения и профилактике детского дорожно-транспортного травматизма. Регулярное освещение вопросов безопасности
дорожного движения в средствах массовой
информации и в сети "Интернет". Проведение профилактических мероприятий. Проведение комплексных проверок эксплуатационного состояния улично-дорожной сети.
</t>
  </si>
  <si>
    <t>Приобретение окон ПВХ, электропроводки, светодиодных ламп. Монтаж энергосберегающих светильников в актовом зале Администрации Ичалковского муниципального района.</t>
  </si>
  <si>
    <t>Приобретение рабочей станции в сборе.</t>
  </si>
  <si>
    <t xml:space="preserve"> Реализация мероприятий по противодействию терроризму и экстремизму, защита жизни граждан, проживающих на территории Ичалковского муниципального района. Проведение монтажных работ по установке системы видеонаблюдения.</t>
  </si>
  <si>
    <t xml:space="preserve">В 2019 г. на реализацию мероприятий программы запланировано 50,0 тыс.рублей, из них освоено: 3,8 тыс.рублей на приобретение световозвращающих приспособлений, администрацией района совместно с МБУ «Центр культуры Ичалковского муниципального района» и ОГИБДД ММО МВД России «Ичалковский» проведена  викторина по безопасности дорожного движения среди учеников младших классов, где и были вручены брелки и фликеры; 1,8 тыс.рублей на участие несовершеннолетних, состоящих на учете в КДН и ЗП, в мероприятие «Старты надежд». 44,4 тыс.рублей направлены на приобретение и установку системы видеонаблюдения в с.Ичалки.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</si>
</sst>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р_._-;\-* #,##0.00_р_._-;_-* &quot;-&quot;??_р_._-;_-@_-"/>
    <numFmt numFmtId="164" formatCode="#,##0.0_ ;\-#,##0.0\ "/>
    <numFmt numFmtId="165" formatCode="0.0"/>
    <numFmt numFmtId="166" formatCode="_(* #,##0.00_);_(* \(#,##0.00\);_(* &quot;-&quot;??_);_(@_)"/>
    <numFmt numFmtId="167" formatCode="_-* #,##0.0_р_._-;\-* #,##0.0_р_._-;_-* &quot;-&quot;?_р_._-;_-@_-"/>
    <numFmt numFmtId="168" formatCode="#,##0.0"/>
    <numFmt numFmtId="169" formatCode="0.000"/>
    <numFmt numFmtId="170" formatCode="0.0000"/>
  </numFmts>
  <fonts count="25" x14ac:knownFonts="1">
    <font>
      <sz val="11"/>
      <color theme="1"/>
      <name val="Calibri"/>
      <family val="2"/>
      <scheme val="minor"/>
    </font>
    <font>
      <sz val="12"/>
      <color indexed="8"/>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3"/>
      <name val="Times New Roman"/>
      <family val="1"/>
      <charset val="204"/>
    </font>
    <font>
      <sz val="12"/>
      <color indexed="10"/>
      <name val="Calibri"/>
      <family val="2"/>
      <charset val="204"/>
    </font>
    <font>
      <sz val="12"/>
      <name val="Calibri"/>
      <family val="2"/>
      <charset val="204"/>
    </font>
    <font>
      <sz val="10"/>
      <name val="Arial"/>
      <family val="2"/>
      <charset val="204"/>
    </font>
    <font>
      <sz val="16"/>
      <color indexed="8"/>
      <name val="Times New Roman"/>
      <family val="1"/>
      <charset val="204"/>
    </font>
    <font>
      <sz val="12"/>
      <color indexed="8"/>
      <name val="Times New Roman"/>
      <family val="1"/>
      <charset val="204"/>
    </font>
    <font>
      <sz val="14"/>
      <color indexed="8"/>
      <name val="Times New Roman"/>
      <family val="1"/>
      <charset val="204"/>
    </font>
    <font>
      <sz val="11"/>
      <color indexed="8"/>
      <name val="Calibri"/>
      <family val="2"/>
    </font>
    <font>
      <sz val="14"/>
      <color indexed="8"/>
      <name val="Calibri"/>
      <family val="2"/>
    </font>
    <font>
      <sz val="16"/>
      <color indexed="8"/>
      <name val="Calibri"/>
      <family val="2"/>
    </font>
    <font>
      <sz val="12"/>
      <color indexed="8"/>
      <name val="Calibri"/>
      <family val="2"/>
    </font>
    <font>
      <sz val="12"/>
      <color indexed="9"/>
      <name val="Calibri"/>
      <family val="2"/>
    </font>
    <font>
      <sz val="12"/>
      <color indexed="8"/>
      <name val="Calibri"/>
      <family val="2"/>
      <charset val="204"/>
    </font>
    <font>
      <b/>
      <sz val="12"/>
      <color indexed="8"/>
      <name val="Times New Roman"/>
      <family val="1"/>
      <charset val="204"/>
    </font>
    <font>
      <b/>
      <sz val="14"/>
      <color indexed="8"/>
      <name val="Times New Roman"/>
      <family val="1"/>
      <charset val="204"/>
    </font>
    <font>
      <sz val="12"/>
      <color indexed="8"/>
      <name val="Times New Roman"/>
      <family val="1"/>
      <charset val="204"/>
    </font>
    <font>
      <sz val="11"/>
      <color indexed="8"/>
      <name val="Times New Roman"/>
      <family val="1"/>
      <charset val="204"/>
    </font>
    <font>
      <sz val="11"/>
      <color theme="1"/>
      <name val="Calibri"/>
      <family val="2"/>
      <charset val="204"/>
      <scheme val="minor"/>
    </font>
    <font>
      <sz val="14"/>
      <name val="Times New Roman"/>
      <family val="1"/>
      <charset val="204"/>
    </font>
    <font>
      <sz val="11"/>
      <color theme="1"/>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s>
  <cellStyleXfs count="112">
    <xf numFmtId="0" fontId="0"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8" fillId="0" borderId="0" applyFont="0" applyFill="0" applyBorder="0" applyAlignment="0" applyProtection="0"/>
    <xf numFmtId="43" fontId="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cellStyleXfs>
  <cellXfs count="315">
    <xf numFmtId="0" fontId="0" fillId="0" borderId="0" xfId="0"/>
    <xf numFmtId="0" fontId="22" fillId="0" borderId="0" xfId="2"/>
    <xf numFmtId="0" fontId="1" fillId="2" borderId="1" xfId="2" applyFont="1" applyFill="1" applyBorder="1" applyAlignment="1">
      <alignment horizontal="center" vertical="center" wrapText="1"/>
    </xf>
    <xf numFmtId="0" fontId="3" fillId="3" borderId="2" xfId="2" applyFont="1" applyFill="1" applyBorder="1" applyAlignment="1">
      <alignment horizontal="center" vertical="center" textRotation="90" wrapText="1"/>
    </xf>
    <xf numFmtId="164" fontId="3" fillId="4" borderId="2" xfId="106" applyNumberFormat="1" applyFont="1" applyFill="1" applyBorder="1" applyAlignment="1">
      <alignment horizontal="center" vertical="center"/>
    </xf>
    <xf numFmtId="165" fontId="3" fillId="4" borderId="2" xfId="106" applyNumberFormat="1" applyFont="1" applyFill="1" applyBorder="1" applyAlignment="1">
      <alignment horizontal="center" vertical="center" wrapText="1"/>
    </xf>
    <xf numFmtId="2" fontId="3" fillId="4" borderId="2" xfId="106" applyNumberFormat="1" applyFont="1" applyFill="1" applyBorder="1" applyAlignment="1">
      <alignment horizontal="center" vertical="center"/>
    </xf>
    <xf numFmtId="16" fontId="2" fillId="3" borderId="2" xfId="2" applyNumberFormat="1" applyFont="1" applyFill="1" applyBorder="1" applyAlignment="1">
      <alignment horizontal="center" vertical="center" textRotation="90" wrapText="1"/>
    </xf>
    <xf numFmtId="164" fontId="2" fillId="3" borderId="2" xfId="106" applyNumberFormat="1" applyFont="1" applyFill="1" applyBorder="1" applyAlignment="1">
      <alignment horizontal="center" vertical="center" wrapText="1"/>
    </xf>
    <xf numFmtId="164" fontId="2" fillId="0" borderId="2" xfId="106" applyNumberFormat="1" applyFont="1" applyBorder="1" applyAlignment="1">
      <alignment horizontal="center" vertical="center" wrapText="1"/>
    </xf>
    <xf numFmtId="165" fontId="3" fillId="3" borderId="2" xfId="106" applyNumberFormat="1" applyFont="1" applyFill="1" applyBorder="1" applyAlignment="1">
      <alignment horizontal="center" vertical="center" wrapText="1"/>
    </xf>
    <xf numFmtId="2" fontId="3" fillId="3" borderId="2" xfId="106" applyNumberFormat="1" applyFont="1" applyFill="1" applyBorder="1" applyAlignment="1">
      <alignment horizontal="center" vertical="center"/>
    </xf>
    <xf numFmtId="164" fontId="2" fillId="0" borderId="2" xfId="106" applyNumberFormat="1" applyFont="1" applyBorder="1" applyAlignment="1">
      <alignment horizontal="center" vertical="center"/>
    </xf>
    <xf numFmtId="2" fontId="2" fillId="3" borderId="2" xfId="106" applyNumberFormat="1" applyFont="1" applyFill="1" applyBorder="1" applyAlignment="1">
      <alignment horizontal="center" vertical="center"/>
    </xf>
    <xf numFmtId="0" fontId="2" fillId="3" borderId="2" xfId="2" applyFont="1" applyFill="1" applyBorder="1" applyAlignment="1">
      <alignment horizontal="center" vertical="center" textRotation="90" wrapText="1"/>
    </xf>
    <xf numFmtId="0" fontId="1" fillId="0" borderId="3" xfId="2" applyFont="1" applyBorder="1" applyAlignment="1">
      <alignment horizontal="center" vertical="center" wrapText="1"/>
    </xf>
    <xf numFmtId="2" fontId="3" fillId="3" borderId="3" xfId="106" applyNumberFormat="1" applyFont="1" applyFill="1" applyBorder="1" applyAlignment="1">
      <alignment horizontal="center" vertical="center"/>
    </xf>
    <xf numFmtId="2" fontId="3" fillId="3" borderId="4" xfId="106" applyNumberFormat="1" applyFont="1" applyFill="1" applyBorder="1" applyAlignment="1">
      <alignment horizontal="center" vertical="center"/>
    </xf>
    <xf numFmtId="49" fontId="1" fillId="2" borderId="1" xfId="2" applyNumberFormat="1" applyFont="1" applyFill="1" applyBorder="1" applyAlignment="1">
      <alignment horizontal="center" vertical="center" wrapText="1"/>
    </xf>
    <xf numFmtId="0" fontId="10" fillId="0" borderId="0" xfId="0" applyFont="1" applyAlignment="1">
      <alignment vertical="top"/>
    </xf>
    <xf numFmtId="0" fontId="10" fillId="0" borderId="0" xfId="0" applyFont="1" applyAlignment="1">
      <alignment vertical="center"/>
    </xf>
    <xf numFmtId="2" fontId="3" fillId="3" borderId="1" xfId="106" applyNumberFormat="1" applyFont="1" applyFill="1" applyBorder="1" applyAlignment="1">
      <alignment horizontal="center" vertical="center"/>
    </xf>
    <xf numFmtId="0" fontId="2" fillId="3" borderId="3" xfId="2" applyFont="1" applyFill="1" applyBorder="1" applyAlignment="1">
      <alignment horizontal="center" vertical="center"/>
    </xf>
    <xf numFmtId="0" fontId="11" fillId="0" borderId="0" xfId="0" applyFont="1"/>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2" borderId="2" xfId="57" applyFont="1" applyFill="1" applyBorder="1" applyAlignment="1">
      <alignment horizontal="center" vertical="center" wrapText="1"/>
    </xf>
    <xf numFmtId="0" fontId="13" fillId="0" borderId="0" xfId="0" applyFont="1"/>
    <xf numFmtId="0" fontId="15" fillId="0" borderId="0" xfId="0" applyFont="1"/>
    <xf numFmtId="0" fontId="16" fillId="0" borderId="0" xfId="0" applyFont="1"/>
    <xf numFmtId="0" fontId="17" fillId="0" borderId="0" xfId="2" applyFont="1"/>
    <xf numFmtId="0" fontId="16" fillId="0" borderId="0" xfId="2" applyFont="1"/>
    <xf numFmtId="167" fontId="16" fillId="0" borderId="0" xfId="2" applyNumberFormat="1" applyFont="1"/>
    <xf numFmtId="0" fontId="1" fillId="2" borderId="5" xfId="57" applyFont="1" applyFill="1" applyBorder="1" applyAlignment="1">
      <alignment horizontal="center" vertical="center" wrapText="1"/>
    </xf>
    <xf numFmtId="0" fontId="1" fillId="2" borderId="0" xfId="57" applyFont="1" applyFill="1" applyBorder="1" applyAlignment="1">
      <alignment horizontal="center" vertical="center" wrapText="1"/>
    </xf>
    <xf numFmtId="0" fontId="16" fillId="0" borderId="0" xfId="2" applyFont="1" applyBorder="1"/>
    <xf numFmtId="0" fontId="17" fillId="0" borderId="0" xfId="2" applyFont="1" applyBorder="1"/>
    <xf numFmtId="0" fontId="1" fillId="0" borderId="0" xfId="57" applyFont="1" applyFill="1" applyBorder="1" applyAlignment="1">
      <alignment horizontal="center" vertical="center" wrapText="1"/>
    </xf>
    <xf numFmtId="0" fontId="3" fillId="0" borderId="5" xfId="2" applyFont="1" applyFill="1" applyBorder="1" applyAlignment="1">
      <alignment horizontal="center" vertical="center" textRotation="90" wrapText="1"/>
    </xf>
    <xf numFmtId="0" fontId="2" fillId="0" borderId="2" xfId="2" applyFont="1" applyFill="1" applyBorder="1" applyAlignment="1">
      <alignment horizontal="center" vertical="center" wrapText="1"/>
    </xf>
    <xf numFmtId="167" fontId="3" fillId="0" borderId="2" xfId="106" applyNumberFormat="1" applyFont="1" applyFill="1" applyBorder="1" applyAlignment="1">
      <alignment horizontal="center" vertical="center" wrapText="1"/>
    </xf>
    <xf numFmtId="0" fontId="2" fillId="0" borderId="2" xfId="106" applyNumberFormat="1" applyFont="1" applyFill="1" applyBorder="1" applyAlignment="1">
      <alignment horizontal="left" vertical="top" wrapText="1"/>
    </xf>
    <xf numFmtId="0" fontId="2" fillId="0" borderId="2" xfId="2" applyFont="1" applyFill="1" applyBorder="1" applyAlignment="1">
      <alignment vertical="center" wrapText="1"/>
    </xf>
    <xf numFmtId="0" fontId="10" fillId="0" borderId="2" xfId="2" applyFont="1" applyFill="1" applyBorder="1" applyAlignment="1">
      <alignment vertical="center" wrapText="1"/>
    </xf>
    <xf numFmtId="0" fontId="17" fillId="0" borderId="2" xfId="2" applyFont="1" applyFill="1" applyBorder="1"/>
    <xf numFmtId="16" fontId="2" fillId="0" borderId="5" xfId="2" applyNumberFormat="1" applyFont="1" applyFill="1" applyBorder="1" applyAlignment="1">
      <alignment horizontal="center" vertical="center" textRotation="90" wrapText="1"/>
    </xf>
    <xf numFmtId="167" fontId="10" fillId="0" borderId="2" xfId="2" applyNumberFormat="1" applyFont="1" applyFill="1" applyBorder="1" applyAlignment="1">
      <alignment horizontal="center" vertical="center" wrapText="1"/>
    </xf>
    <xf numFmtId="0" fontId="10" fillId="0" borderId="2" xfId="2" applyNumberFormat="1" applyFont="1" applyFill="1" applyBorder="1" applyAlignment="1">
      <alignment horizontal="left" vertical="top" wrapText="1"/>
    </xf>
    <xf numFmtId="0" fontId="2" fillId="0" borderId="5" xfId="2" applyFont="1" applyFill="1" applyBorder="1" applyAlignment="1">
      <alignment horizontal="center" vertical="center" textRotation="90" wrapText="1"/>
    </xf>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0" xfId="0" applyFill="1" applyBorder="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3" fillId="0" borderId="2" xfId="106" applyNumberFormat="1" applyFont="1" applyFill="1" applyBorder="1" applyAlignment="1">
      <alignment vertical="top" wrapText="1"/>
    </xf>
    <xf numFmtId="0" fontId="2" fillId="0" borderId="16" xfId="2" applyFont="1" applyFill="1" applyBorder="1" applyAlignment="1">
      <alignment horizontal="center" vertical="top" wrapText="1"/>
    </xf>
    <xf numFmtId="0" fontId="3" fillId="0" borderId="17" xfId="106" applyNumberFormat="1" applyFont="1" applyFill="1" applyBorder="1" applyAlignment="1">
      <alignment horizontal="center" vertical="center" wrapText="1"/>
    </xf>
    <xf numFmtId="167" fontId="10" fillId="0" borderId="2" xfId="2" applyNumberFormat="1" applyFont="1" applyFill="1" applyBorder="1" applyAlignment="1">
      <alignment horizontal="right" vertical="center" wrapText="1"/>
    </xf>
    <xf numFmtId="167" fontId="3" fillId="0" borderId="17" xfId="106" applyNumberFormat="1" applyFont="1" applyFill="1" applyBorder="1" applyAlignment="1">
      <alignment horizontal="center" vertical="center" wrapText="1"/>
    </xf>
    <xf numFmtId="165" fontId="3" fillId="0" borderId="17" xfId="106" applyNumberFormat="1" applyFont="1" applyFill="1" applyBorder="1" applyAlignment="1">
      <alignment horizontal="center" vertical="center" wrapText="1"/>
    </xf>
    <xf numFmtId="0" fontId="1" fillId="0" borderId="2" xfId="2" applyNumberFormat="1" applyFont="1" applyFill="1" applyBorder="1" applyAlignment="1">
      <alignment horizontal="left" vertical="top" wrapText="1"/>
    </xf>
    <xf numFmtId="0" fontId="1" fillId="0" borderId="5" xfId="2" applyNumberFormat="1" applyFont="1" applyFill="1" applyBorder="1" applyAlignment="1">
      <alignment horizontal="left" vertical="top" wrapText="1"/>
    </xf>
    <xf numFmtId="165" fontId="2" fillId="0" borderId="16" xfId="2" applyNumberFormat="1" applyFont="1" applyFill="1" applyBorder="1" applyAlignment="1">
      <alignment horizontal="center" vertical="top" wrapText="1"/>
    </xf>
    <xf numFmtId="167" fontId="3" fillId="0" borderId="17" xfId="106" applyNumberFormat="1" applyFont="1" applyFill="1" applyBorder="1" applyAlignment="1">
      <alignment vertical="center" wrapText="1"/>
    </xf>
    <xf numFmtId="0" fontId="2" fillId="0" borderId="17" xfId="106" applyNumberFormat="1" applyFont="1" applyFill="1" applyBorder="1" applyAlignment="1">
      <alignment horizontal="left" vertical="top" wrapText="1"/>
    </xf>
    <xf numFmtId="0" fontId="1" fillId="0" borderId="17" xfId="2" applyNumberFormat="1" applyFont="1" applyFill="1" applyBorder="1" applyAlignment="1">
      <alignment horizontal="left" vertical="top" wrapText="1"/>
    </xf>
    <xf numFmtId="0" fontId="1" fillId="0" borderId="18" xfId="2" applyNumberFormat="1" applyFont="1" applyFill="1" applyBorder="1" applyAlignment="1">
      <alignment horizontal="left" vertical="top" wrapText="1"/>
    </xf>
    <xf numFmtId="0" fontId="0" fillId="0" borderId="2" xfId="0" applyFill="1" applyBorder="1" applyAlignment="1">
      <alignment horizontal="center" vertical="center"/>
    </xf>
    <xf numFmtId="0" fontId="2" fillId="3" borderId="2" xfId="2" applyFont="1" applyFill="1" applyBorder="1" applyAlignment="1">
      <alignment horizontal="center" vertical="center" wrapText="1"/>
    </xf>
    <xf numFmtId="0" fontId="0" fillId="3" borderId="2" xfId="0" applyFill="1" applyBorder="1" applyAlignment="1">
      <alignment horizontal="center" vertical="center"/>
    </xf>
    <xf numFmtId="165" fontId="17" fillId="0" borderId="2" xfId="2" applyNumberFormat="1" applyFont="1" applyFill="1" applyBorder="1" applyAlignment="1">
      <alignment horizontal="right" vertical="center"/>
    </xf>
    <xf numFmtId="0" fontId="21" fillId="3" borderId="17"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2" xfId="0" applyFont="1" applyFill="1" applyBorder="1" applyAlignment="1">
      <alignment vertical="top" wrapText="1"/>
    </xf>
    <xf numFmtId="0" fontId="21" fillId="3" borderId="2" xfId="0" applyFont="1" applyFill="1" applyBorder="1" applyAlignment="1">
      <alignment wrapText="1"/>
    </xf>
    <xf numFmtId="0" fontId="2" fillId="3" borderId="2" xfId="106" applyNumberFormat="1" applyFont="1" applyFill="1" applyBorder="1" applyAlignment="1">
      <alignment horizontal="left" vertical="top" wrapText="1"/>
    </xf>
    <xf numFmtId="0" fontId="10" fillId="3" borderId="2" xfId="2" applyNumberFormat="1" applyFont="1" applyFill="1" applyBorder="1" applyAlignment="1">
      <alignment horizontal="left" vertical="top" wrapText="1"/>
    </xf>
    <xf numFmtId="0" fontId="1" fillId="3" borderId="2" xfId="0" applyFont="1" applyFill="1" applyBorder="1" applyAlignment="1">
      <alignment horizontal="left" vertical="center" wrapText="1"/>
    </xf>
    <xf numFmtId="0" fontId="1" fillId="0" borderId="2" xfId="0" applyFont="1" applyBorder="1" applyAlignment="1">
      <alignment wrapText="1"/>
    </xf>
    <xf numFmtId="168" fontId="21" fillId="3" borderId="2" xfId="0" applyNumberFormat="1" applyFont="1" applyFill="1" applyBorder="1" applyAlignment="1">
      <alignment horizontal="center" vertical="center" wrapText="1"/>
    </xf>
    <xf numFmtId="168" fontId="17" fillId="0" borderId="2" xfId="2" applyNumberFormat="1" applyFont="1" applyFill="1" applyBorder="1" applyAlignment="1">
      <alignment horizontal="center" vertical="center"/>
    </xf>
    <xf numFmtId="168" fontId="2" fillId="0" borderId="2" xfId="2" applyNumberFormat="1" applyFont="1" applyFill="1" applyBorder="1" applyAlignment="1">
      <alignment horizontal="center" vertical="center" wrapText="1"/>
    </xf>
    <xf numFmtId="168" fontId="0" fillId="0" borderId="2" xfId="0" applyNumberFormat="1" applyFill="1" applyBorder="1" applyAlignment="1">
      <alignment horizontal="center" vertical="center"/>
    </xf>
    <xf numFmtId="165" fontId="17" fillId="0" borderId="2" xfId="2" applyNumberFormat="1" applyFont="1" applyFill="1" applyBorder="1" applyAlignment="1">
      <alignment horizontal="center"/>
    </xf>
    <xf numFmtId="165" fontId="20" fillId="0" borderId="2" xfId="0" applyNumberFormat="1" applyFont="1" applyBorder="1" applyAlignment="1">
      <alignment horizontal="center" wrapText="1"/>
    </xf>
    <xf numFmtId="165" fontId="20" fillId="3" borderId="2" xfId="0" applyNumberFormat="1" applyFont="1" applyFill="1" applyBorder="1" applyAlignment="1">
      <alignment horizontal="center" wrapText="1"/>
    </xf>
    <xf numFmtId="165" fontId="0" fillId="0" borderId="4" xfId="0" applyNumberFormat="1" applyFill="1" applyBorder="1" applyAlignment="1">
      <alignment horizontal="center"/>
    </xf>
    <xf numFmtId="165" fontId="0" fillId="0" borderId="2" xfId="0" applyNumberFormat="1" applyFill="1" applyBorder="1" applyAlignment="1">
      <alignment horizontal="center"/>
    </xf>
    <xf numFmtId="0" fontId="17" fillId="0" borderId="2" xfId="2" applyFont="1" applyFill="1" applyBorder="1" applyAlignment="1">
      <alignment horizontal="center" vertical="center"/>
    </xf>
    <xf numFmtId="165" fontId="17" fillId="0" borderId="2" xfId="2" applyNumberFormat="1" applyFont="1" applyFill="1" applyBorder="1" applyAlignment="1">
      <alignment horizontal="center" vertical="center"/>
    </xf>
    <xf numFmtId="165" fontId="2" fillId="0" borderId="2" xfId="2" applyNumberFormat="1" applyFont="1" applyFill="1" applyBorder="1" applyAlignment="1">
      <alignment horizontal="center" vertical="center" wrapText="1"/>
    </xf>
    <xf numFmtId="165" fontId="0" fillId="0" borderId="2" xfId="0" applyNumberFormat="1" applyFill="1" applyBorder="1" applyAlignment="1">
      <alignment horizontal="center" vertical="center"/>
    </xf>
    <xf numFmtId="168" fontId="2" fillId="0" borderId="16" xfId="2" applyNumberFormat="1" applyFont="1" applyFill="1" applyBorder="1" applyAlignment="1">
      <alignment horizontal="center" vertical="top" wrapText="1"/>
    </xf>
    <xf numFmtId="165" fontId="3" fillId="0" borderId="2" xfId="106" applyNumberFormat="1" applyFont="1" applyFill="1" applyBorder="1" applyAlignment="1">
      <alignment vertical="top" wrapText="1"/>
    </xf>
    <xf numFmtId="165" fontId="2" fillId="5" borderId="16" xfId="2" applyNumberFormat="1" applyFont="1" applyFill="1" applyBorder="1" applyAlignment="1">
      <alignment horizontal="center" vertical="top" wrapText="1"/>
    </xf>
    <xf numFmtId="2" fontId="20" fillId="0" borderId="2" xfId="0" applyNumberFormat="1" applyFont="1" applyBorder="1" applyAlignment="1">
      <alignment horizontal="center" wrapText="1"/>
    </xf>
    <xf numFmtId="0" fontId="2" fillId="0" borderId="0" xfId="2" applyFont="1" applyFill="1" applyBorder="1" applyAlignment="1">
      <alignment horizontal="center" vertical="center" textRotation="90" wrapText="1"/>
    </xf>
    <xf numFmtId="167" fontId="3" fillId="0" borderId="0" xfId="106" applyNumberFormat="1" applyFont="1" applyFill="1" applyBorder="1" applyAlignment="1">
      <alignment horizontal="center" vertical="center" wrapText="1"/>
    </xf>
    <xf numFmtId="165" fontId="3" fillId="0" borderId="0" xfId="106" applyNumberFormat="1" applyFont="1" applyFill="1" applyBorder="1" applyAlignment="1">
      <alignment horizontal="center" vertical="center" wrapText="1"/>
    </xf>
    <xf numFmtId="0" fontId="1" fillId="0" borderId="2" xfId="2" applyNumberFormat="1" applyFont="1" applyFill="1" applyBorder="1" applyAlignment="1">
      <alignment horizontal="left" vertical="center" wrapText="1"/>
    </xf>
    <xf numFmtId="167" fontId="10" fillId="0" borderId="9" xfId="2" applyNumberFormat="1" applyFont="1" applyFill="1" applyBorder="1" applyAlignment="1">
      <alignment horizontal="center" vertical="center" wrapText="1"/>
    </xf>
    <xf numFmtId="167" fontId="3" fillId="0" borderId="9" xfId="106" applyNumberFormat="1" applyFont="1" applyFill="1" applyBorder="1" applyAlignment="1">
      <alignment horizontal="center" vertical="center" wrapText="1"/>
    </xf>
    <xf numFmtId="167" fontId="10" fillId="0" borderId="0" xfId="2" applyNumberFormat="1" applyFont="1" applyFill="1" applyBorder="1" applyAlignment="1">
      <alignment horizontal="center" vertical="center" wrapText="1"/>
    </xf>
    <xf numFmtId="0" fontId="3" fillId="0" borderId="0" xfId="106" applyNumberFormat="1" applyFont="1" applyFill="1" applyBorder="1" applyAlignment="1">
      <alignment horizontal="center" vertical="center" wrapText="1"/>
    </xf>
    <xf numFmtId="0" fontId="2" fillId="0" borderId="2" xfId="2" applyFont="1" applyFill="1" applyBorder="1" applyAlignment="1">
      <alignment horizontal="center" vertical="center" textRotation="90" wrapText="1"/>
    </xf>
    <xf numFmtId="0" fontId="3" fillId="0" borderId="2" xfId="106" applyNumberFormat="1" applyFont="1" applyFill="1" applyBorder="1" applyAlignment="1">
      <alignment horizontal="center" vertical="center" wrapText="1"/>
    </xf>
    <xf numFmtId="0" fontId="3" fillId="0" borderId="38" xfId="2" applyFont="1" applyFill="1" applyBorder="1" applyAlignment="1">
      <alignment horizontal="center" vertical="center" textRotation="90" wrapText="1"/>
    </xf>
    <xf numFmtId="167" fontId="3" fillId="0" borderId="4" xfId="106" applyNumberFormat="1" applyFont="1" applyFill="1" applyBorder="1" applyAlignment="1">
      <alignment horizontal="center" vertical="center" wrapText="1"/>
    </xf>
    <xf numFmtId="0" fontId="2" fillId="0" borderId="8" xfId="2" applyFont="1" applyFill="1" applyBorder="1" applyAlignment="1">
      <alignment horizontal="center" vertical="center" textRotation="90" wrapText="1"/>
    </xf>
    <xf numFmtId="0" fontId="3" fillId="0" borderId="10" xfId="106" applyNumberFormat="1" applyFont="1" applyFill="1" applyBorder="1" applyAlignment="1">
      <alignment horizontal="center" vertical="center" wrapText="1"/>
    </xf>
    <xf numFmtId="0" fontId="2" fillId="0" borderId="11" xfId="2" applyFont="1" applyFill="1" applyBorder="1" applyAlignment="1">
      <alignment horizontal="center" vertical="center" textRotation="90" wrapText="1"/>
    </xf>
    <xf numFmtId="0" fontId="3" fillId="0" borderId="12" xfId="106" applyNumberFormat="1" applyFont="1" applyFill="1" applyBorder="1" applyAlignment="1">
      <alignment horizontal="center" vertical="center" wrapText="1"/>
    </xf>
    <xf numFmtId="0" fontId="0" fillId="0" borderId="19" xfId="0" applyFill="1" applyBorder="1"/>
    <xf numFmtId="0" fontId="0" fillId="0" borderId="39" xfId="0" applyFill="1" applyBorder="1"/>
    <xf numFmtId="0" fontId="0" fillId="0" borderId="38" xfId="0" applyFill="1" applyBorder="1"/>
    <xf numFmtId="0" fontId="2" fillId="0" borderId="1" xfId="2" applyFont="1" applyFill="1" applyBorder="1" applyAlignment="1">
      <alignment horizontal="center" vertical="top" wrapText="1"/>
    </xf>
    <xf numFmtId="0" fontId="2" fillId="0" borderId="4" xfId="2" applyFont="1" applyFill="1" applyBorder="1" applyAlignment="1">
      <alignment horizontal="center" vertical="top" wrapText="1"/>
    </xf>
    <xf numFmtId="0" fontId="10" fillId="0" borderId="19" xfId="57" applyFont="1" applyFill="1" applyBorder="1" applyAlignment="1">
      <alignment horizontal="center" vertical="center" wrapText="1"/>
    </xf>
    <xf numFmtId="0" fontId="10" fillId="0" borderId="39" xfId="57" applyFont="1" applyFill="1" applyBorder="1" applyAlignment="1">
      <alignment horizontal="center" vertical="center" wrapText="1"/>
    </xf>
    <xf numFmtId="0" fontId="10" fillId="3" borderId="1" xfId="2" applyNumberFormat="1" applyFont="1" applyFill="1" applyBorder="1" applyAlignment="1">
      <alignment horizontal="left" vertical="top" wrapText="1"/>
    </xf>
    <xf numFmtId="0" fontId="2" fillId="0" borderId="1" xfId="2" applyFont="1" applyFill="1" applyBorder="1" applyAlignment="1">
      <alignment vertical="center" wrapText="1"/>
    </xf>
    <xf numFmtId="0" fontId="10" fillId="0" borderId="1" xfId="2" applyFont="1" applyFill="1" applyBorder="1" applyAlignment="1">
      <alignment vertical="center" wrapText="1"/>
    </xf>
    <xf numFmtId="0" fontId="17" fillId="0" borderId="1" xfId="2" applyFont="1" applyFill="1" applyBorder="1"/>
    <xf numFmtId="0" fontId="2" fillId="0" borderId="4" xfId="2" applyFont="1" applyFill="1" applyBorder="1" applyAlignment="1">
      <alignment horizontal="center" vertical="center" wrapText="1"/>
    </xf>
    <xf numFmtId="0" fontId="17" fillId="0" borderId="4" xfId="2" applyFont="1" applyFill="1" applyBorder="1" applyAlignment="1">
      <alignment horizontal="center" vertical="center"/>
    </xf>
    <xf numFmtId="0" fontId="3" fillId="5" borderId="2" xfId="106" applyNumberFormat="1" applyFont="1" applyFill="1" applyBorder="1" applyAlignment="1">
      <alignment vertical="top" wrapText="1"/>
    </xf>
    <xf numFmtId="167" fontId="10" fillId="5" borderId="2" xfId="2" applyNumberFormat="1" applyFont="1" applyFill="1" applyBorder="1" applyAlignment="1">
      <alignment horizontal="center" vertical="center" wrapText="1"/>
    </xf>
    <xf numFmtId="0" fontId="10" fillId="5" borderId="2" xfId="2" applyFont="1" applyFill="1" applyBorder="1" applyAlignment="1">
      <alignment horizontal="center" vertical="center" wrapText="1"/>
    </xf>
    <xf numFmtId="0" fontId="0" fillId="5" borderId="2" xfId="0" applyFill="1" applyBorder="1" applyAlignment="1">
      <alignment horizontal="center" vertical="center"/>
    </xf>
    <xf numFmtId="0" fontId="3" fillId="0" borderId="19" xfId="106" applyNumberFormat="1" applyFont="1" applyFill="1" applyBorder="1" applyAlignment="1">
      <alignment horizontal="center" vertical="center" wrapText="1"/>
    </xf>
    <xf numFmtId="168" fontId="10" fillId="5" borderId="2" xfId="2" applyNumberFormat="1" applyFont="1" applyFill="1" applyBorder="1" applyAlignment="1">
      <alignment horizontal="center" vertical="center" wrapText="1"/>
    </xf>
    <xf numFmtId="168" fontId="0" fillId="5" borderId="2" xfId="0" applyNumberFormat="1" applyFill="1" applyBorder="1" applyAlignment="1">
      <alignment horizontal="center" vertical="center"/>
    </xf>
    <xf numFmtId="165" fontId="10" fillId="5" borderId="5" xfId="2" applyNumberFormat="1" applyFont="1" applyFill="1" applyBorder="1" applyAlignment="1">
      <alignment horizontal="center" wrapText="1"/>
    </xf>
    <xf numFmtId="165" fontId="0" fillId="5" borderId="5" xfId="0" applyNumberFormat="1" applyFill="1" applyBorder="1" applyAlignment="1">
      <alignment horizontal="center"/>
    </xf>
    <xf numFmtId="165" fontId="0" fillId="5" borderId="2" xfId="0" applyNumberFormat="1" applyFill="1" applyBorder="1" applyAlignment="1">
      <alignment horizontal="center"/>
    </xf>
    <xf numFmtId="0" fontId="10" fillId="5" borderId="4" xfId="2" applyFont="1" applyFill="1" applyBorder="1" applyAlignment="1">
      <alignment horizontal="center" vertical="center" wrapText="1"/>
    </xf>
    <xf numFmtId="165" fontId="0" fillId="5" borderId="2" xfId="0" applyNumberFormat="1" applyFill="1" applyBorder="1" applyAlignment="1">
      <alignment horizontal="center" vertical="center"/>
    </xf>
    <xf numFmtId="165" fontId="17" fillId="5" borderId="2" xfId="2" applyNumberFormat="1" applyFont="1" applyFill="1" applyBorder="1" applyAlignment="1">
      <alignment horizontal="center" vertical="center"/>
    </xf>
    <xf numFmtId="165" fontId="3" fillId="0" borderId="19" xfId="106" applyNumberFormat="1" applyFont="1" applyFill="1" applyBorder="1" applyAlignment="1">
      <alignment horizontal="center" vertical="center" wrapText="1"/>
    </xf>
    <xf numFmtId="165" fontId="10" fillId="5" borderId="2" xfId="2" applyNumberFormat="1" applyFont="1" applyFill="1" applyBorder="1" applyAlignment="1">
      <alignment horizontal="center" vertical="center" wrapText="1"/>
    </xf>
    <xf numFmtId="1" fontId="10" fillId="5" borderId="2" xfId="2" applyNumberFormat="1" applyFont="1" applyFill="1" applyBorder="1" applyAlignment="1">
      <alignment horizontal="center" vertical="center" wrapText="1"/>
    </xf>
    <xf numFmtId="0" fontId="3" fillId="5" borderId="5" xfId="2" applyFont="1" applyFill="1" applyBorder="1" applyAlignment="1">
      <alignment horizontal="center" vertical="center" textRotation="90" wrapText="1"/>
    </xf>
    <xf numFmtId="167" fontId="3" fillId="5" borderId="2" xfId="106" applyNumberFormat="1" applyFont="1" applyFill="1" applyBorder="1" applyAlignment="1">
      <alignment horizontal="center" vertical="center" wrapText="1"/>
    </xf>
    <xf numFmtId="165" fontId="3" fillId="5" borderId="17" xfId="106" applyNumberFormat="1" applyFont="1" applyFill="1" applyBorder="1" applyAlignment="1">
      <alignment horizontal="center" vertical="center" wrapText="1"/>
    </xf>
    <xf numFmtId="16" fontId="2" fillId="5" borderId="5" xfId="2" applyNumberFormat="1" applyFont="1" applyFill="1" applyBorder="1" applyAlignment="1">
      <alignment horizontal="center" vertical="center" textRotation="90" wrapText="1"/>
    </xf>
    <xf numFmtId="0" fontId="3" fillId="5" borderId="17" xfId="106" applyNumberFormat="1" applyFont="1" applyFill="1" applyBorder="1" applyAlignment="1">
      <alignment horizontal="center" vertical="center" wrapText="1"/>
    </xf>
    <xf numFmtId="167" fontId="3" fillId="5" borderId="17" xfId="106" applyNumberFormat="1" applyFont="1" applyFill="1" applyBorder="1" applyAlignment="1">
      <alignment horizontal="center" vertical="center" wrapText="1"/>
    </xf>
    <xf numFmtId="0" fontId="2" fillId="5" borderId="5" xfId="2" applyFont="1" applyFill="1" applyBorder="1" applyAlignment="1">
      <alignment horizontal="center" vertical="center" textRotation="90" wrapText="1"/>
    </xf>
    <xf numFmtId="165" fontId="3" fillId="5" borderId="2" xfId="106" applyNumberFormat="1" applyFont="1" applyFill="1" applyBorder="1" applyAlignment="1">
      <alignment vertical="top" wrapText="1"/>
    </xf>
    <xf numFmtId="0" fontId="1" fillId="0" borderId="4" xfId="0" applyFont="1" applyBorder="1" applyAlignment="1">
      <alignment horizontal="left" vertical="center" wrapText="1"/>
    </xf>
    <xf numFmtId="0" fontId="0" fillId="5" borderId="0" xfId="0" applyFill="1"/>
    <xf numFmtId="0" fontId="15" fillId="5" borderId="0" xfId="0" applyFont="1" applyFill="1"/>
    <xf numFmtId="0" fontId="1" fillId="5" borderId="2" xfId="57" applyFont="1" applyFill="1" applyBorder="1" applyAlignment="1">
      <alignment horizontal="center" vertical="center" wrapText="1"/>
    </xf>
    <xf numFmtId="0" fontId="0" fillId="6" borderId="0" xfId="0" applyFill="1"/>
    <xf numFmtId="0" fontId="13" fillId="5" borderId="0" xfId="0" applyFont="1" applyFill="1"/>
    <xf numFmtId="167" fontId="14" fillId="5" borderId="0" xfId="0" applyNumberFormat="1" applyFont="1" applyFill="1"/>
    <xf numFmtId="0" fontId="14" fillId="5" borderId="0" xfId="0" applyFont="1" applyFill="1"/>
    <xf numFmtId="0" fontId="10" fillId="5" borderId="0" xfId="0" applyFont="1" applyFill="1" applyAlignment="1">
      <alignment vertical="center"/>
    </xf>
    <xf numFmtId="0" fontId="2" fillId="5" borderId="2" xfId="57" applyFont="1" applyFill="1" applyBorder="1" applyAlignment="1">
      <alignment horizontal="center" vertical="center" wrapText="1"/>
    </xf>
    <xf numFmtId="0" fontId="2" fillId="5" borderId="2" xfId="2" applyFont="1" applyFill="1" applyBorder="1" applyAlignment="1">
      <alignment horizontal="center" vertical="center" wrapText="1"/>
    </xf>
    <xf numFmtId="0" fontId="1" fillId="5" borderId="6" xfId="57" applyFont="1" applyFill="1" applyBorder="1" applyAlignment="1">
      <alignment horizontal="center" vertical="center" wrapText="1"/>
    </xf>
    <xf numFmtId="0" fontId="1" fillId="5" borderId="5" xfId="57" applyFont="1" applyFill="1" applyBorder="1" applyAlignment="1">
      <alignment horizontal="center" vertical="center" wrapText="1"/>
    </xf>
    <xf numFmtId="0" fontId="1" fillId="5" borderId="2" xfId="2" applyFont="1" applyFill="1" applyBorder="1" applyAlignment="1">
      <alignment horizontal="center" vertical="center" wrapText="1"/>
    </xf>
    <xf numFmtId="0" fontId="2" fillId="0" borderId="2" xfId="106" applyNumberFormat="1" applyFont="1" applyFill="1" applyBorder="1" applyAlignment="1">
      <alignment vertical="center" wrapText="1"/>
    </xf>
    <xf numFmtId="0" fontId="1" fillId="0" borderId="2" xfId="2" applyNumberFormat="1" applyFont="1" applyFill="1" applyBorder="1" applyAlignment="1">
      <alignment vertical="center" wrapText="1"/>
    </xf>
    <xf numFmtId="165" fontId="2" fillId="0" borderId="16" xfId="2" applyNumberFormat="1" applyFont="1" applyFill="1" applyBorder="1" applyAlignment="1">
      <alignment horizontal="center" vertical="center" wrapText="1"/>
    </xf>
    <xf numFmtId="0" fontId="3" fillId="0" borderId="5" xfId="2" applyFont="1" applyFill="1" applyBorder="1" applyAlignment="1">
      <alignment horizontal="center" vertical="center" wrapText="1"/>
    </xf>
    <xf numFmtId="0" fontId="1" fillId="5" borderId="2" xfId="2" applyFont="1" applyFill="1" applyBorder="1" applyAlignment="1">
      <alignment horizontal="center" vertical="center" wrapText="1"/>
    </xf>
    <xf numFmtId="167" fontId="10" fillId="5" borderId="0" xfId="2" applyNumberFormat="1" applyFont="1" applyFill="1" applyBorder="1" applyAlignment="1">
      <alignment horizontal="center" vertical="center" wrapText="1"/>
    </xf>
    <xf numFmtId="170" fontId="20" fillId="0" borderId="2" xfId="0" applyNumberFormat="1" applyFont="1" applyBorder="1" applyAlignment="1">
      <alignment horizontal="center" wrapText="1"/>
    </xf>
    <xf numFmtId="169" fontId="0" fillId="0" borderId="4" xfId="0" applyNumberFormat="1" applyFill="1" applyBorder="1" applyAlignment="1">
      <alignment horizontal="center"/>
    </xf>
    <xf numFmtId="0" fontId="23" fillId="3"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 fillId="5" borderId="2" xfId="0" applyFont="1" applyFill="1" applyBorder="1" applyAlignment="1">
      <alignment horizontal="center" vertical="top" wrapText="1"/>
    </xf>
    <xf numFmtId="0" fontId="1" fillId="5" borderId="2" xfId="0" applyFont="1" applyFill="1" applyBorder="1" applyAlignment="1">
      <alignment wrapText="1"/>
    </xf>
    <xf numFmtId="0" fontId="23"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17" xfId="0" applyFont="1" applyFill="1" applyBorder="1" applyAlignment="1">
      <alignment horizontal="center" wrapText="1"/>
    </xf>
    <xf numFmtId="16" fontId="23" fillId="0" borderId="2" xfId="0" quotePrefix="1" applyNumberFormat="1" applyFont="1" applyBorder="1" applyAlignment="1">
      <alignment horizontal="center" vertical="center" wrapText="1"/>
    </xf>
    <xf numFmtId="0" fontId="2" fillId="5" borderId="2" xfId="0" applyFont="1" applyFill="1" applyBorder="1" applyAlignment="1">
      <alignment horizontal="left" vertical="center" wrapText="1"/>
    </xf>
    <xf numFmtId="0" fontId="1" fillId="5" borderId="7" xfId="57" applyFont="1" applyFill="1" applyBorder="1" applyAlignment="1">
      <alignment horizontal="center" vertical="top" wrapText="1"/>
    </xf>
    <xf numFmtId="0" fontId="0" fillId="5" borderId="0" xfId="0" applyFill="1" applyAlignment="1">
      <alignment horizontal="center" vertical="top"/>
    </xf>
    <xf numFmtId="0" fontId="15" fillId="5" borderId="0" xfId="0" applyFont="1" applyFill="1" applyAlignment="1">
      <alignment horizontal="center" vertical="top"/>
    </xf>
    <xf numFmtId="0" fontId="0" fillId="0" borderId="0" xfId="0" applyAlignment="1">
      <alignment horizontal="center" vertical="top"/>
    </xf>
    <xf numFmtId="0" fontId="1" fillId="0" borderId="22" xfId="2" applyFont="1" applyFill="1" applyBorder="1" applyAlignment="1">
      <alignment horizontal="center" vertical="top" wrapText="1"/>
    </xf>
    <xf numFmtId="0" fontId="1" fillId="0" borderId="23" xfId="2" applyFont="1" applyFill="1" applyBorder="1" applyAlignment="1">
      <alignment horizontal="center" vertical="top" wrapText="1"/>
    </xf>
    <xf numFmtId="0" fontId="1" fillId="0" borderId="24" xfId="2" applyFont="1" applyFill="1" applyBorder="1" applyAlignment="1">
      <alignment horizontal="center" vertical="top" wrapText="1"/>
    </xf>
    <xf numFmtId="0" fontId="18" fillId="5" borderId="1"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8" fillId="5" borderId="21" xfId="2" applyFont="1" applyFill="1" applyBorder="1" applyAlignment="1">
      <alignment horizontal="center" vertical="center" wrapText="1"/>
    </xf>
    <xf numFmtId="165" fontId="17" fillId="0" borderId="1" xfId="2" applyNumberFormat="1" applyFont="1" applyFill="1" applyBorder="1" applyAlignment="1">
      <alignment horizontal="center" vertical="top"/>
    </xf>
    <xf numFmtId="165" fontId="17" fillId="0" borderId="3" xfId="2" applyNumberFormat="1" applyFont="1" applyFill="1" applyBorder="1" applyAlignment="1">
      <alignment horizontal="center" vertical="top"/>
    </xf>
    <xf numFmtId="165" fontId="17" fillId="0" borderId="21" xfId="2" applyNumberFormat="1" applyFont="1" applyFill="1" applyBorder="1" applyAlignment="1">
      <alignment horizontal="center" vertical="top"/>
    </xf>
    <xf numFmtId="0" fontId="1" fillId="0" borderId="30" xfId="2" applyFont="1" applyFill="1" applyBorder="1" applyAlignment="1">
      <alignment horizontal="center" vertical="top" wrapText="1"/>
    </xf>
    <xf numFmtId="0" fontId="18" fillId="5" borderId="20" xfId="2" applyFont="1" applyFill="1" applyBorder="1" applyAlignment="1">
      <alignment horizontal="center" vertical="center" wrapText="1"/>
    </xf>
    <xf numFmtId="0" fontId="18" fillId="5" borderId="4" xfId="2" applyFont="1" applyFill="1" applyBorder="1" applyAlignment="1">
      <alignment horizontal="center" vertical="center" wrapText="1"/>
    </xf>
    <xf numFmtId="0" fontId="1" fillId="0" borderId="40" xfId="2" applyFont="1" applyFill="1" applyBorder="1" applyAlignment="1">
      <alignment horizontal="center" vertical="top"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19" xfId="0" applyFill="1" applyBorder="1" applyAlignment="1">
      <alignment horizontal="center"/>
    </xf>
    <xf numFmtId="0" fontId="0" fillId="0" borderId="39" xfId="0" applyFill="1" applyBorder="1" applyAlignment="1">
      <alignment horizontal="center"/>
    </xf>
    <xf numFmtId="165" fontId="17" fillId="0" borderId="20" xfId="2" applyNumberFormat="1" applyFont="1" applyFill="1" applyBorder="1" applyAlignment="1">
      <alignment horizontal="center" vertical="top"/>
    </xf>
    <xf numFmtId="165" fontId="17" fillId="0" borderId="4" xfId="2" applyNumberFormat="1" applyFont="1" applyFill="1" applyBorder="1" applyAlignment="1">
      <alignment horizontal="center" vertical="top"/>
    </xf>
    <xf numFmtId="0" fontId="1" fillId="0" borderId="25" xfId="2" applyFont="1" applyFill="1" applyBorder="1" applyAlignment="1">
      <alignment horizontal="center" vertical="top" wrapText="1"/>
    </xf>
    <xf numFmtId="0" fontId="1" fillId="0" borderId="26" xfId="2" applyFont="1" applyFill="1" applyBorder="1" applyAlignment="1">
      <alignment horizontal="center" vertical="top" wrapText="1"/>
    </xf>
    <xf numFmtId="0" fontId="1" fillId="0" borderId="27" xfId="2" applyFont="1" applyFill="1" applyBorder="1" applyAlignment="1">
      <alignment horizontal="center" vertical="top" wrapText="1"/>
    </xf>
    <xf numFmtId="0" fontId="2" fillId="0" borderId="8" xfId="106" applyNumberFormat="1" applyFont="1" applyFill="1" applyBorder="1" applyAlignment="1">
      <alignment horizontal="left" vertical="top" wrapText="1"/>
    </xf>
    <xf numFmtId="0" fontId="2" fillId="0" borderId="9" xfId="106" applyNumberFormat="1" applyFont="1" applyFill="1" applyBorder="1" applyAlignment="1">
      <alignment horizontal="left" vertical="top" wrapText="1"/>
    </xf>
    <xf numFmtId="0" fontId="2" fillId="0" borderId="10" xfId="106" applyNumberFormat="1" applyFont="1" applyFill="1" applyBorder="1" applyAlignment="1">
      <alignment horizontal="left" vertical="top" wrapText="1"/>
    </xf>
    <xf numFmtId="0" fontId="2" fillId="0" borderId="11" xfId="106" applyNumberFormat="1" applyFont="1" applyFill="1" applyBorder="1" applyAlignment="1">
      <alignment horizontal="left" vertical="top" wrapText="1"/>
    </xf>
    <xf numFmtId="0" fontId="2" fillId="0" borderId="0" xfId="106" applyNumberFormat="1" applyFont="1" applyFill="1" applyBorder="1" applyAlignment="1">
      <alignment horizontal="left" vertical="top" wrapText="1"/>
    </xf>
    <xf numFmtId="0" fontId="2" fillId="0" borderId="12" xfId="106" applyNumberFormat="1" applyFont="1" applyFill="1" applyBorder="1" applyAlignment="1">
      <alignment horizontal="left" vertical="top" wrapText="1"/>
    </xf>
    <xf numFmtId="0" fontId="2" fillId="0" borderId="13" xfId="106" applyNumberFormat="1" applyFont="1" applyFill="1" applyBorder="1" applyAlignment="1">
      <alignment horizontal="left" vertical="top" wrapText="1"/>
    </xf>
    <xf numFmtId="0" fontId="2" fillId="0" borderId="14" xfId="106" applyNumberFormat="1" applyFont="1" applyFill="1" applyBorder="1" applyAlignment="1">
      <alignment horizontal="left" vertical="top" wrapText="1"/>
    </xf>
    <xf numFmtId="0" fontId="10" fillId="0" borderId="0" xfId="57" applyFont="1" applyFill="1" applyBorder="1" applyAlignment="1">
      <alignment horizontal="center" vertical="center" wrapText="1"/>
    </xf>
    <xf numFmtId="0" fontId="10" fillId="0" borderId="29" xfId="57" applyFont="1" applyFill="1" applyBorder="1" applyAlignment="1">
      <alignment horizontal="center" vertical="center" wrapText="1"/>
    </xf>
    <xf numFmtId="0" fontId="10" fillId="0" borderId="16" xfId="57" applyFont="1" applyFill="1" applyBorder="1" applyAlignment="1">
      <alignment horizontal="center" vertical="center" wrapText="1"/>
    </xf>
    <xf numFmtId="0" fontId="2" fillId="0" borderId="15" xfId="106" applyNumberFormat="1" applyFont="1" applyFill="1" applyBorder="1" applyAlignment="1">
      <alignment horizontal="left" vertical="top" wrapText="1"/>
    </xf>
    <xf numFmtId="0" fontId="10" fillId="0" borderId="28" xfId="57" applyFont="1" applyFill="1" applyBorder="1" applyAlignment="1">
      <alignment horizontal="center" vertical="center" wrapText="1"/>
    </xf>
    <xf numFmtId="0" fontId="1" fillId="5" borderId="25" xfId="2" applyFont="1" applyFill="1" applyBorder="1" applyAlignment="1">
      <alignment horizontal="center" vertical="top" wrapText="1"/>
    </xf>
    <xf numFmtId="0" fontId="1" fillId="5" borderId="26" xfId="2" applyFont="1" applyFill="1" applyBorder="1" applyAlignment="1">
      <alignment horizontal="center" vertical="top" wrapText="1"/>
    </xf>
    <xf numFmtId="0" fontId="1" fillId="5" borderId="27" xfId="2" applyFont="1" applyFill="1" applyBorder="1" applyAlignment="1">
      <alignment horizontal="center" vertical="top" wrapText="1"/>
    </xf>
    <xf numFmtId="0" fontId="2" fillId="5" borderId="8" xfId="106" applyNumberFormat="1" applyFont="1" applyFill="1" applyBorder="1" applyAlignment="1">
      <alignment horizontal="left" vertical="top" wrapText="1"/>
    </xf>
    <xf numFmtId="0" fontId="2" fillId="5" borderId="9" xfId="106" applyNumberFormat="1" applyFont="1" applyFill="1" applyBorder="1" applyAlignment="1">
      <alignment horizontal="left" vertical="top" wrapText="1"/>
    </xf>
    <xf numFmtId="0" fontId="2" fillId="5" borderId="10" xfId="106" applyNumberFormat="1" applyFont="1" applyFill="1" applyBorder="1" applyAlignment="1">
      <alignment horizontal="left" vertical="top" wrapText="1"/>
    </xf>
    <xf numFmtId="0" fontId="2" fillId="5" borderId="11" xfId="106" applyNumberFormat="1" applyFont="1" applyFill="1" applyBorder="1" applyAlignment="1">
      <alignment horizontal="left" vertical="top" wrapText="1"/>
    </xf>
    <xf numFmtId="0" fontId="2" fillId="5" borderId="0" xfId="106" applyNumberFormat="1" applyFont="1" applyFill="1" applyBorder="1" applyAlignment="1">
      <alignment horizontal="left" vertical="top" wrapText="1"/>
    </xf>
    <xf numFmtId="0" fontId="2" fillId="5" borderId="12" xfId="106" applyNumberFormat="1" applyFont="1" applyFill="1" applyBorder="1" applyAlignment="1">
      <alignment horizontal="left" vertical="top" wrapText="1"/>
    </xf>
    <xf numFmtId="0" fontId="2" fillId="5" borderId="13" xfId="106" applyNumberFormat="1" applyFont="1" applyFill="1" applyBorder="1" applyAlignment="1">
      <alignment horizontal="left" vertical="top" wrapText="1"/>
    </xf>
    <xf numFmtId="0" fontId="2" fillId="5" borderId="14" xfId="106" applyNumberFormat="1" applyFont="1" applyFill="1" applyBorder="1" applyAlignment="1">
      <alignment horizontal="left" vertical="top" wrapText="1"/>
    </xf>
    <xf numFmtId="0" fontId="2" fillId="5" borderId="15" xfId="106" applyNumberFormat="1" applyFont="1" applyFill="1" applyBorder="1" applyAlignment="1">
      <alignment horizontal="left" vertical="top" wrapText="1"/>
    </xf>
    <xf numFmtId="0" fontId="10" fillId="0" borderId="9" xfId="57" applyFont="1" applyFill="1" applyBorder="1" applyAlignment="1">
      <alignment horizontal="center" vertical="center" wrapText="1"/>
    </xf>
    <xf numFmtId="0" fontId="10" fillId="0" borderId="8" xfId="57" applyFont="1" applyFill="1" applyBorder="1" applyAlignment="1">
      <alignment horizontal="center" vertical="center" wrapText="1"/>
    </xf>
    <xf numFmtId="0" fontId="2" fillId="5" borderId="8" xfId="106" applyNumberFormat="1" applyFont="1" applyFill="1" applyBorder="1" applyAlignment="1">
      <alignment vertical="top" wrapText="1"/>
    </xf>
    <xf numFmtId="0" fontId="2" fillId="5" borderId="9" xfId="106" applyNumberFormat="1" applyFont="1" applyFill="1" applyBorder="1" applyAlignment="1">
      <alignment vertical="top" wrapText="1"/>
    </xf>
    <xf numFmtId="0" fontId="2" fillId="5" borderId="10" xfId="106" applyNumberFormat="1" applyFont="1" applyFill="1" applyBorder="1" applyAlignment="1">
      <alignment vertical="top" wrapText="1"/>
    </xf>
    <xf numFmtId="0" fontId="2" fillId="5" borderId="11" xfId="106" applyNumberFormat="1" applyFont="1" applyFill="1" applyBorder="1" applyAlignment="1">
      <alignment vertical="top" wrapText="1"/>
    </xf>
    <xf numFmtId="0" fontId="2" fillId="5" borderId="0" xfId="106" applyNumberFormat="1" applyFont="1" applyFill="1" applyBorder="1" applyAlignment="1">
      <alignment vertical="top" wrapText="1"/>
    </xf>
    <xf numFmtId="0" fontId="2" fillId="5" borderId="12" xfId="106" applyNumberFormat="1" applyFont="1" applyFill="1" applyBorder="1" applyAlignment="1">
      <alignment vertical="top" wrapText="1"/>
    </xf>
    <xf numFmtId="0" fontId="2" fillId="5" borderId="13" xfId="106" applyNumberFormat="1" applyFont="1" applyFill="1" applyBorder="1" applyAlignment="1">
      <alignment vertical="top" wrapText="1"/>
    </xf>
    <xf numFmtId="0" fontId="2" fillId="5" borderId="14" xfId="106" applyNumberFormat="1" applyFont="1" applyFill="1" applyBorder="1" applyAlignment="1">
      <alignment vertical="top" wrapText="1"/>
    </xf>
    <xf numFmtId="0" fontId="2" fillId="5" borderId="15" xfId="106" applyNumberFormat="1" applyFont="1" applyFill="1" applyBorder="1" applyAlignment="1">
      <alignment vertical="top" wrapText="1"/>
    </xf>
    <xf numFmtId="0" fontId="19" fillId="5" borderId="0" xfId="0" applyFont="1" applyFill="1" applyAlignment="1">
      <alignment horizontal="center" vertical="top" wrapText="1"/>
    </xf>
    <xf numFmtId="0" fontId="18" fillId="0" borderId="28" xfId="57" applyFont="1" applyFill="1" applyBorder="1" applyAlignment="1">
      <alignment horizontal="left" vertical="center" wrapText="1"/>
    </xf>
    <xf numFmtId="0" fontId="18" fillId="0" borderId="29" xfId="57" applyFont="1" applyFill="1" applyBorder="1" applyAlignment="1">
      <alignment horizontal="left" vertical="center" wrapText="1"/>
    </xf>
    <xf numFmtId="0" fontId="18" fillId="0" borderId="16" xfId="57" applyFont="1" applyFill="1" applyBorder="1" applyAlignment="1">
      <alignment horizontal="left" vertical="center" wrapText="1"/>
    </xf>
    <xf numFmtId="0" fontId="1" fillId="5" borderId="32" xfId="2" applyFont="1" applyFill="1" applyBorder="1" applyAlignment="1">
      <alignment horizontal="center" vertical="center" wrapText="1"/>
    </xf>
    <xf numFmtId="0" fontId="1" fillId="5" borderId="2" xfId="2" applyFont="1" applyFill="1" applyBorder="1" applyAlignment="1">
      <alignment horizontal="center" vertical="center" wrapText="1"/>
    </xf>
    <xf numFmtId="0" fontId="1" fillId="5" borderId="33" xfId="2" applyFont="1" applyFill="1" applyBorder="1" applyAlignment="1">
      <alignment horizontal="center" vertical="top" wrapText="1"/>
    </xf>
    <xf numFmtId="0" fontId="1" fillId="5" borderId="7" xfId="2" applyFont="1" applyFill="1" applyBorder="1" applyAlignment="1">
      <alignment horizontal="center" vertical="top" wrapText="1"/>
    </xf>
    <xf numFmtId="0" fontId="2" fillId="5" borderId="34" xfId="57" applyFont="1" applyFill="1" applyBorder="1" applyAlignment="1">
      <alignment horizontal="center" vertical="center" wrapText="1"/>
    </xf>
    <xf numFmtId="0" fontId="2" fillId="5" borderId="35" xfId="57" applyFont="1" applyFill="1" applyBorder="1" applyAlignment="1">
      <alignment horizontal="center" vertical="center" wrapText="1"/>
    </xf>
    <xf numFmtId="0" fontId="2" fillId="5" borderId="36" xfId="57" applyFont="1" applyFill="1" applyBorder="1" applyAlignment="1">
      <alignment horizontal="center" vertical="center" wrapText="1"/>
    </xf>
    <xf numFmtId="0" fontId="2" fillId="5" borderId="32" xfId="2" applyFont="1" applyFill="1" applyBorder="1" applyAlignment="1">
      <alignment horizontal="center" vertical="center"/>
    </xf>
    <xf numFmtId="0" fontId="1" fillId="5" borderId="37" xfId="2" applyFont="1" applyFill="1" applyBorder="1" applyAlignment="1">
      <alignment horizontal="center" vertical="center" wrapText="1"/>
    </xf>
    <xf numFmtId="0" fontId="1" fillId="5" borderId="6" xfId="2" applyFont="1" applyFill="1" applyBorder="1" applyAlignment="1">
      <alignment horizontal="center" vertical="center" wrapText="1"/>
    </xf>
    <xf numFmtId="0" fontId="1" fillId="5" borderId="34" xfId="2" applyFont="1" applyFill="1" applyBorder="1" applyAlignment="1">
      <alignment horizontal="center" vertical="center" wrapText="1"/>
    </xf>
    <xf numFmtId="0" fontId="1" fillId="5" borderId="35" xfId="2" applyFont="1" applyFill="1" applyBorder="1" applyAlignment="1">
      <alignment horizontal="center" vertical="center" wrapText="1"/>
    </xf>
    <xf numFmtId="0" fontId="1" fillId="5" borderId="36" xfId="2" applyFont="1" applyFill="1" applyBorder="1" applyAlignment="1">
      <alignment horizontal="center" vertical="center" wrapText="1"/>
    </xf>
    <xf numFmtId="16" fontId="2" fillId="0" borderId="1" xfId="2" applyNumberFormat="1" applyFont="1" applyFill="1" applyBorder="1" applyAlignment="1">
      <alignment horizontal="center" vertical="center" textRotation="90" wrapText="1"/>
    </xf>
    <xf numFmtId="16" fontId="2" fillId="0" borderId="4" xfId="2" applyNumberFormat="1" applyFont="1" applyFill="1" applyBorder="1" applyAlignment="1">
      <alignment horizontal="center" vertical="center" textRotation="90" wrapText="1"/>
    </xf>
    <xf numFmtId="167" fontId="10" fillId="0" borderId="1" xfId="2" applyNumberFormat="1" applyFont="1" applyFill="1" applyBorder="1" applyAlignment="1">
      <alignment horizontal="center" vertical="center" wrapText="1"/>
    </xf>
    <xf numFmtId="167" fontId="10" fillId="0" borderId="4" xfId="2" applyNumberFormat="1" applyFont="1" applyFill="1" applyBorder="1" applyAlignment="1">
      <alignment horizontal="center" vertical="center" wrapText="1"/>
    </xf>
    <xf numFmtId="167" fontId="3" fillId="0" borderId="1" xfId="106" applyNumberFormat="1" applyFont="1" applyFill="1" applyBorder="1" applyAlignment="1">
      <alignment horizontal="center" vertical="center" wrapText="1"/>
    </xf>
    <xf numFmtId="167" fontId="3" fillId="0" borderId="4" xfId="106" applyNumberFormat="1" applyFont="1" applyFill="1" applyBorder="1" applyAlignment="1">
      <alignment horizontal="center" vertical="center" wrapText="1"/>
    </xf>
    <xf numFmtId="0" fontId="3" fillId="0" borderId="1" xfId="106" applyNumberFormat="1" applyFont="1" applyFill="1" applyBorder="1" applyAlignment="1">
      <alignment horizontal="center" vertical="center" wrapText="1"/>
    </xf>
    <xf numFmtId="0" fontId="3" fillId="0" borderId="4" xfId="106" applyNumberFormat="1" applyFont="1" applyFill="1" applyBorder="1" applyAlignment="1">
      <alignment horizontal="center" vertical="center" wrapText="1"/>
    </xf>
    <xf numFmtId="2" fontId="17" fillId="0" borderId="1" xfId="2" applyNumberFormat="1" applyFont="1" applyFill="1" applyBorder="1" applyAlignment="1">
      <alignment horizontal="center" vertical="top"/>
    </xf>
    <xf numFmtId="2" fontId="17" fillId="0" borderId="3" xfId="2" applyNumberFormat="1" applyFont="1" applyFill="1" applyBorder="1" applyAlignment="1">
      <alignment horizontal="center" vertical="top"/>
    </xf>
    <xf numFmtId="2" fontId="17" fillId="0" borderId="21" xfId="2" applyNumberFormat="1" applyFont="1" applyFill="1" applyBorder="1" applyAlignment="1">
      <alignment horizontal="center" vertical="top"/>
    </xf>
    <xf numFmtId="0" fontId="1" fillId="0" borderId="31" xfId="2" applyFont="1" applyFill="1" applyBorder="1" applyAlignment="1">
      <alignment horizontal="center" vertical="top" wrapText="1"/>
    </xf>
    <xf numFmtId="0" fontId="17" fillId="0" borderId="20" xfId="2" applyFont="1" applyFill="1" applyBorder="1" applyAlignment="1">
      <alignment horizontal="center" vertical="top"/>
    </xf>
    <xf numFmtId="0" fontId="17" fillId="0" borderId="3" xfId="2" applyFont="1" applyFill="1" applyBorder="1" applyAlignment="1">
      <alignment horizontal="center" vertical="top"/>
    </xf>
    <xf numFmtId="0" fontId="17" fillId="0" borderId="21" xfId="2" applyFont="1" applyFill="1" applyBorder="1" applyAlignment="1">
      <alignment horizontal="center" vertical="top"/>
    </xf>
    <xf numFmtId="0" fontId="2" fillId="0" borderId="19" xfId="106" applyNumberFormat="1" applyFont="1" applyFill="1" applyBorder="1" applyAlignment="1">
      <alignment horizontal="left" vertical="top" wrapText="1"/>
    </xf>
    <xf numFmtId="0" fontId="2" fillId="0" borderId="39" xfId="106" applyNumberFormat="1" applyFont="1" applyFill="1" applyBorder="1" applyAlignment="1">
      <alignment horizontal="left" vertical="top" wrapText="1"/>
    </xf>
    <xf numFmtId="0" fontId="2" fillId="0" borderId="38" xfId="106" applyNumberFormat="1" applyFont="1" applyFill="1" applyBorder="1" applyAlignment="1">
      <alignment horizontal="left" vertical="top" wrapText="1"/>
    </xf>
    <xf numFmtId="0" fontId="1" fillId="0" borderId="41" xfId="2" applyFont="1" applyFill="1" applyBorder="1" applyAlignment="1">
      <alignment horizontal="center" vertical="top" wrapText="1"/>
    </xf>
    <xf numFmtId="0" fontId="24" fillId="0" borderId="42" xfId="0" applyFont="1" applyBorder="1" applyAlignment="1">
      <alignment horizontal="center" vertical="top"/>
    </xf>
    <xf numFmtId="0" fontId="24" fillId="0" borderId="11" xfId="0" applyFont="1" applyBorder="1" applyAlignment="1">
      <alignment horizontal="center" vertical="top"/>
    </xf>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3" borderId="1"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4"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164" fontId="2" fillId="0" borderId="1" xfId="106" applyNumberFormat="1" applyFont="1" applyFill="1" applyBorder="1" applyAlignment="1">
      <alignment horizontal="center" vertical="center" wrapText="1"/>
    </xf>
    <xf numFmtId="164" fontId="2" fillId="0" borderId="3" xfId="106" applyNumberFormat="1" applyFont="1" applyFill="1" applyBorder="1" applyAlignment="1">
      <alignment horizontal="center" vertical="center" wrapText="1"/>
    </xf>
    <xf numFmtId="164" fontId="2" fillId="0" borderId="4" xfId="106" applyNumberFormat="1" applyFont="1" applyFill="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165" fontId="5" fillId="0" borderId="1" xfId="2" applyNumberFormat="1" applyFont="1" applyFill="1" applyBorder="1" applyAlignment="1">
      <alignment horizontal="left" vertical="top" wrapText="1"/>
    </xf>
    <xf numFmtId="165" fontId="5" fillId="0" borderId="3" xfId="2" applyNumberFormat="1" applyFont="1" applyFill="1" applyBorder="1" applyAlignment="1">
      <alignment horizontal="left" vertical="top" wrapText="1"/>
    </xf>
    <xf numFmtId="165" fontId="5" fillId="0" borderId="4" xfId="2" applyNumberFormat="1" applyFont="1" applyFill="1" applyBorder="1" applyAlignment="1">
      <alignment horizontal="left" vertical="top" wrapText="1"/>
    </xf>
    <xf numFmtId="0" fontId="2" fillId="0" borderId="1" xfId="2" applyFont="1" applyFill="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9" fillId="0" borderId="0" xfId="0" applyFont="1" applyAlignment="1">
      <alignment horizontal="center"/>
    </xf>
    <xf numFmtId="0" fontId="1" fillId="0" borderId="2" xfId="2" applyFont="1" applyBorder="1" applyAlignment="1">
      <alignment horizontal="center" vertical="center" wrapText="1"/>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5"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1" fillId="0" borderId="17" xfId="2" applyFont="1" applyBorder="1" applyAlignment="1">
      <alignment horizontal="center" vertical="center"/>
    </xf>
    <xf numFmtId="0" fontId="1" fillId="0" borderId="5" xfId="2" applyFont="1" applyBorder="1" applyAlignment="1">
      <alignment horizontal="center" vertical="center"/>
    </xf>
  </cellXfs>
  <cellStyles count="112">
    <cellStyle name="Обычный" xfId="0" builtinId="0"/>
    <cellStyle name="Обычный 2" xfId="1"/>
    <cellStyle name="Обычный 2 2" xfId="2"/>
    <cellStyle name="Обычный 2 2 10" xfId="3"/>
    <cellStyle name="Обычный 2 2 11" xfId="4"/>
    <cellStyle name="Обычный 2 2 2" xfId="5"/>
    <cellStyle name="Обычный 2 2 2 2" xfId="6"/>
    <cellStyle name="Обычный 2 2 2 2 2" xfId="7"/>
    <cellStyle name="Обычный 2 2 2 2 3" xfId="8"/>
    <cellStyle name="Обычный 2 2 2 2 4" xfId="9"/>
    <cellStyle name="Обычный 2 2 2 2 5" xfId="10"/>
    <cellStyle name="Обычный 2 2 2 2 6" xfId="11"/>
    <cellStyle name="Обычный 2 2 2 3" xfId="12"/>
    <cellStyle name="Обычный 2 2 2 4" xfId="13"/>
    <cellStyle name="Обычный 2 2 2 5" xfId="14"/>
    <cellStyle name="Обычный 2 2 2 6" xfId="15"/>
    <cellStyle name="Обычный 2 2 2 7" xfId="16"/>
    <cellStyle name="Обычный 2 2 3" xfId="17"/>
    <cellStyle name="Обычный 2 2 3 2" xfId="18"/>
    <cellStyle name="Обычный 2 2 3 2 2" xfId="19"/>
    <cellStyle name="Обычный 2 2 3 2 3" xfId="20"/>
    <cellStyle name="Обычный 2 2 3 2 4" xfId="21"/>
    <cellStyle name="Обычный 2 2 3 2 5" xfId="22"/>
    <cellStyle name="Обычный 2 2 3 2 6" xfId="23"/>
    <cellStyle name="Обычный 2 2 3 3" xfId="24"/>
    <cellStyle name="Обычный 2 2 3 4" xfId="25"/>
    <cellStyle name="Обычный 2 2 3 5" xfId="26"/>
    <cellStyle name="Обычный 2 2 3 6" xfId="27"/>
    <cellStyle name="Обычный 2 2 3 7" xfId="28"/>
    <cellStyle name="Обычный 2 2 4" xfId="29"/>
    <cellStyle name="Обычный 2 2 4 2" xfId="30"/>
    <cellStyle name="Обычный 2 2 4 2 2" xfId="31"/>
    <cellStyle name="Обычный 2 2 4 2 3" xfId="32"/>
    <cellStyle name="Обычный 2 2 4 2 4" xfId="33"/>
    <cellStyle name="Обычный 2 2 4 2 5" xfId="34"/>
    <cellStyle name="Обычный 2 2 4 2 6" xfId="35"/>
    <cellStyle name="Обычный 2 2 4 3" xfId="36"/>
    <cellStyle name="Обычный 2 2 4 4" xfId="37"/>
    <cellStyle name="Обычный 2 2 4 5" xfId="38"/>
    <cellStyle name="Обычный 2 2 4 6" xfId="39"/>
    <cellStyle name="Обычный 2 2 4 7" xfId="40"/>
    <cellStyle name="Обычный 2 2 5" xfId="41"/>
    <cellStyle name="Обычный 2 2 5 2" xfId="42"/>
    <cellStyle name="Обычный 2 2 5 3" xfId="43"/>
    <cellStyle name="Обычный 2 2 5 4" xfId="44"/>
    <cellStyle name="Обычный 2 2 5 5" xfId="45"/>
    <cellStyle name="Обычный 2 2 5 6" xfId="46"/>
    <cellStyle name="Обычный 2 2 6" xfId="47"/>
    <cellStyle name="Обычный 2 2 6 2" xfId="48"/>
    <cellStyle name="Обычный 2 2 6 3" xfId="49"/>
    <cellStyle name="Обычный 2 2 6 4" xfId="50"/>
    <cellStyle name="Обычный 2 2 6 5" xfId="51"/>
    <cellStyle name="Обычный 2 2 6 6" xfId="52"/>
    <cellStyle name="Обычный 2 2 7" xfId="53"/>
    <cellStyle name="Обычный 2 2 7 2" xfId="54"/>
    <cellStyle name="Обычный 2 2 8" xfId="55"/>
    <cellStyle name="Обычный 2 2 9" xfId="56"/>
    <cellStyle name="Обычный 2 2_30-ра" xfId="57"/>
    <cellStyle name="Обычный 3" xfId="58"/>
    <cellStyle name="Обычный 4" xfId="59"/>
    <cellStyle name="Обычный 4 10" xfId="60"/>
    <cellStyle name="Обычный 4 2" xfId="61"/>
    <cellStyle name="Обычный 4 2 2" xfId="62"/>
    <cellStyle name="Обычный 4 2 2 2" xfId="63"/>
    <cellStyle name="Обычный 4 2 2 3" xfId="64"/>
    <cellStyle name="Обычный 4 2 2 4" xfId="65"/>
    <cellStyle name="Обычный 4 2 2 5" xfId="66"/>
    <cellStyle name="Обычный 4 2 2 6" xfId="67"/>
    <cellStyle name="Обычный 4 2 3" xfId="68"/>
    <cellStyle name="Обычный 4 2 4" xfId="69"/>
    <cellStyle name="Обычный 4 2 5" xfId="70"/>
    <cellStyle name="Обычный 4 2 6" xfId="71"/>
    <cellStyle name="Обычный 4 2 7" xfId="72"/>
    <cellStyle name="Обычный 4 3" xfId="73"/>
    <cellStyle name="Обычный 4 3 2" xfId="74"/>
    <cellStyle name="Обычный 4 3 2 2" xfId="75"/>
    <cellStyle name="Обычный 4 3 2 3" xfId="76"/>
    <cellStyle name="Обычный 4 3 2 4" xfId="77"/>
    <cellStyle name="Обычный 4 3 2 5" xfId="78"/>
    <cellStyle name="Обычный 4 3 2 6" xfId="79"/>
    <cellStyle name="Обычный 4 3 3" xfId="80"/>
    <cellStyle name="Обычный 4 3 4" xfId="81"/>
    <cellStyle name="Обычный 4 3 5" xfId="82"/>
    <cellStyle name="Обычный 4 3 6" xfId="83"/>
    <cellStyle name="Обычный 4 3 7" xfId="84"/>
    <cellStyle name="Обычный 4 4" xfId="85"/>
    <cellStyle name="Обычный 4 4 2" xfId="86"/>
    <cellStyle name="Обычный 4 4 3" xfId="87"/>
    <cellStyle name="Обычный 4 4 4" xfId="88"/>
    <cellStyle name="Обычный 4 4 5" xfId="89"/>
    <cellStyle name="Обычный 4 4 6" xfId="90"/>
    <cellStyle name="Обычный 4 5" xfId="91"/>
    <cellStyle name="Обычный 4 5 2" xfId="92"/>
    <cellStyle name="Обычный 4 5 3" xfId="93"/>
    <cellStyle name="Обычный 4 5 4" xfId="94"/>
    <cellStyle name="Обычный 4 5 5" xfId="95"/>
    <cellStyle name="Обычный 4 5 6" xfId="96"/>
    <cellStyle name="Обычный 4 6" xfId="97"/>
    <cellStyle name="Обычный 4 7" xfId="98"/>
    <cellStyle name="Обычный 4 8" xfId="99"/>
    <cellStyle name="Обычный 4 9" xfId="100"/>
    <cellStyle name="Процентный 2" xfId="101"/>
    <cellStyle name="Процентный 2 2" xfId="102"/>
    <cellStyle name="Процентный 3" xfId="103"/>
    <cellStyle name="Процентный 4" xfId="104"/>
    <cellStyle name="Финансовый 2" xfId="105"/>
    <cellStyle name="Финансовый 2 2" xfId="106"/>
    <cellStyle name="Финансовый 3" xfId="107"/>
    <cellStyle name="Финансовый 3 2" xfId="108"/>
    <cellStyle name="Финансовый 4" xfId="109"/>
    <cellStyle name="Финансовый 5" xfId="110"/>
    <cellStyle name="Финансовый 6" xfId="1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Z283"/>
  <sheetViews>
    <sheetView tabSelected="1" view="pageBreakPreview" zoomScale="60" zoomScaleNormal="43" workbookViewId="0">
      <selection activeCell="B7" sqref="B7:B13"/>
    </sheetView>
  </sheetViews>
  <sheetFormatPr defaultRowHeight="18.75" outlineLevelCol="1" x14ac:dyDescent="0.3"/>
  <cols>
    <col min="1" max="1" width="7.28515625" style="27" customWidth="1"/>
    <col min="2" max="2" width="37.140625" style="157" customWidth="1"/>
    <col min="3" max="3" width="18.85546875" customWidth="1"/>
    <col min="4" max="4" width="18.7109375" customWidth="1"/>
    <col min="5" max="5" width="33.85546875" customWidth="1"/>
    <col min="6" max="6" width="11.85546875" customWidth="1"/>
    <col min="7" max="7" width="18.28515625" customWidth="1"/>
    <col min="8" max="8" width="17" customWidth="1"/>
    <col min="9" max="9" width="14" customWidth="1"/>
    <col min="10" max="10" width="15.85546875" customWidth="1"/>
    <col min="11" max="11" width="31.7109375" customWidth="1"/>
    <col min="12" max="12" width="12.7109375" customWidth="1"/>
    <col min="13" max="13" width="18.42578125" bestFit="1" customWidth="1"/>
    <col min="14" max="14" width="20.140625" customWidth="1"/>
    <col min="15" max="15" width="21.28515625" customWidth="1"/>
    <col min="16" max="16" width="35.7109375" style="190" customWidth="1"/>
    <col min="17" max="17" width="16.5703125" customWidth="1"/>
    <col min="19" max="19" width="9.5703125" hidden="1" customWidth="1" outlineLevel="1"/>
    <col min="20" max="20" width="9.140625" collapsed="1"/>
  </cols>
  <sheetData>
    <row r="1" spans="1:130" ht="23.45" customHeight="1" x14ac:dyDescent="0.35">
      <c r="A1" s="158"/>
      <c r="B1" s="154"/>
      <c r="C1" s="159"/>
      <c r="D1" s="159"/>
      <c r="E1" s="154"/>
      <c r="F1" s="160"/>
      <c r="G1" s="154"/>
      <c r="H1" s="154"/>
      <c r="I1" s="154"/>
      <c r="J1" s="154"/>
      <c r="K1" s="154"/>
      <c r="L1" s="154"/>
      <c r="M1" s="161"/>
      <c r="N1" s="154"/>
      <c r="O1" s="154"/>
      <c r="P1" s="188"/>
    </row>
    <row r="2" spans="1:130" s="28" customFormat="1" ht="40.5" customHeight="1" x14ac:dyDescent="0.25">
      <c r="A2" s="249" t="s">
        <v>186</v>
      </c>
      <c r="B2" s="249"/>
      <c r="C2" s="249"/>
      <c r="D2" s="249"/>
      <c r="E2" s="249"/>
      <c r="F2" s="249"/>
      <c r="G2" s="249"/>
      <c r="H2" s="249"/>
      <c r="I2" s="249"/>
      <c r="J2" s="249"/>
      <c r="K2" s="249"/>
      <c r="L2" s="249"/>
      <c r="M2" s="249"/>
      <c r="N2" s="249"/>
      <c r="O2" s="249"/>
      <c r="P2" s="249"/>
    </row>
    <row r="3" spans="1:130" s="28" customFormat="1" ht="23.25" customHeight="1" thickBot="1" x14ac:dyDescent="0.3">
      <c r="A3" s="155"/>
      <c r="B3" s="155"/>
      <c r="C3" s="155"/>
      <c r="D3" s="155"/>
      <c r="E3" s="155"/>
      <c r="F3" s="155"/>
      <c r="G3" s="155"/>
      <c r="H3" s="155"/>
      <c r="I3" s="155"/>
      <c r="J3" s="155"/>
      <c r="K3" s="155"/>
      <c r="L3" s="155"/>
      <c r="M3" s="155"/>
      <c r="N3" s="155"/>
      <c r="O3" s="155"/>
      <c r="P3" s="189"/>
      <c r="Q3" s="29"/>
      <c r="R3" s="29"/>
    </row>
    <row r="4" spans="1:130" s="30" customFormat="1" ht="57" customHeight="1" x14ac:dyDescent="0.25">
      <c r="A4" s="261" t="s">
        <v>28</v>
      </c>
      <c r="B4" s="253" t="s">
        <v>64</v>
      </c>
      <c r="C4" s="257" t="s">
        <v>187</v>
      </c>
      <c r="D4" s="258"/>
      <c r="E4" s="259"/>
      <c r="F4" s="263" t="s">
        <v>68</v>
      </c>
      <c r="G4" s="264"/>
      <c r="H4" s="264"/>
      <c r="I4" s="264"/>
      <c r="J4" s="265"/>
      <c r="K4" s="260" t="s">
        <v>73</v>
      </c>
      <c r="L4" s="260"/>
      <c r="M4" s="260"/>
      <c r="N4" s="260"/>
      <c r="O4" s="253" t="s">
        <v>76</v>
      </c>
      <c r="P4" s="255" t="s">
        <v>79</v>
      </c>
      <c r="Q4" s="31"/>
      <c r="R4" s="31"/>
    </row>
    <row r="5" spans="1:130" s="30" customFormat="1" ht="130.5" customHeight="1" x14ac:dyDescent="0.25">
      <c r="A5" s="262"/>
      <c r="B5" s="254"/>
      <c r="C5" s="156" t="s">
        <v>188</v>
      </c>
      <c r="D5" s="156" t="s">
        <v>65</v>
      </c>
      <c r="E5" s="162" t="s">
        <v>66</v>
      </c>
      <c r="F5" s="162" t="s">
        <v>31</v>
      </c>
      <c r="G5" s="156" t="s">
        <v>189</v>
      </c>
      <c r="H5" s="156" t="s">
        <v>190</v>
      </c>
      <c r="I5" s="156" t="s">
        <v>70</v>
      </c>
      <c r="J5" s="156" t="s">
        <v>71</v>
      </c>
      <c r="K5" s="156" t="s">
        <v>77</v>
      </c>
      <c r="L5" s="163" t="s">
        <v>191</v>
      </c>
      <c r="M5" s="163" t="s">
        <v>192</v>
      </c>
      <c r="N5" s="163" t="s">
        <v>74</v>
      </c>
      <c r="O5" s="254"/>
      <c r="P5" s="256"/>
      <c r="Q5" s="31"/>
      <c r="R5" s="31"/>
    </row>
    <row r="6" spans="1:130" s="26" customFormat="1" ht="63" x14ac:dyDescent="0.25">
      <c r="A6" s="164"/>
      <c r="B6" s="156">
        <v>1</v>
      </c>
      <c r="C6" s="156">
        <v>2</v>
      </c>
      <c r="D6" s="156">
        <v>3</v>
      </c>
      <c r="E6" s="156" t="s">
        <v>67</v>
      </c>
      <c r="F6" s="156">
        <v>5</v>
      </c>
      <c r="G6" s="156">
        <v>6</v>
      </c>
      <c r="H6" s="156">
        <v>7</v>
      </c>
      <c r="I6" s="156" t="s">
        <v>69</v>
      </c>
      <c r="J6" s="156" t="s">
        <v>72</v>
      </c>
      <c r="K6" s="156">
        <v>10</v>
      </c>
      <c r="L6" s="156">
        <v>11</v>
      </c>
      <c r="M6" s="156">
        <v>12</v>
      </c>
      <c r="N6" s="156" t="s">
        <v>75</v>
      </c>
      <c r="O6" s="165" t="s">
        <v>128</v>
      </c>
      <c r="P6" s="187">
        <v>15</v>
      </c>
      <c r="Q6" s="37"/>
      <c r="R6" s="37"/>
      <c r="S6" s="37"/>
      <c r="T6" s="37"/>
      <c r="U6" s="37"/>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3"/>
    </row>
    <row r="7" spans="1:130" s="30" customFormat="1" ht="58.5" customHeight="1" x14ac:dyDescent="0.25">
      <c r="A7" s="200">
        <v>1</v>
      </c>
      <c r="B7" s="194" t="s">
        <v>193</v>
      </c>
      <c r="C7" s="129">
        <v>1</v>
      </c>
      <c r="D7" s="129">
        <v>1</v>
      </c>
      <c r="E7" s="58">
        <f>D7/C7*100</f>
        <v>100</v>
      </c>
      <c r="F7" s="170" t="s">
        <v>34</v>
      </c>
      <c r="G7" s="40">
        <f>G11</f>
        <v>50</v>
      </c>
      <c r="H7" s="40">
        <f>H11</f>
        <v>50</v>
      </c>
      <c r="I7" s="40">
        <f>H7/G7*100</f>
        <v>100</v>
      </c>
      <c r="J7" s="63">
        <f>E7/I7*100</f>
        <v>100</v>
      </c>
      <c r="K7" s="167" t="s">
        <v>129</v>
      </c>
      <c r="L7" s="39">
        <v>170</v>
      </c>
      <c r="M7" s="166">
        <v>171</v>
      </c>
      <c r="N7" s="93">
        <f>L7/M7*100</f>
        <v>99.415204678362571</v>
      </c>
      <c r="O7" s="197">
        <f>N13*J7/100</f>
        <v>125.48556219608851</v>
      </c>
      <c r="P7" s="210" t="s">
        <v>120</v>
      </c>
      <c r="Q7" s="35"/>
      <c r="R7" s="35"/>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row>
    <row r="8" spans="1:130" s="30" customFormat="1" ht="45.75" customHeight="1" x14ac:dyDescent="0.25">
      <c r="A8" s="192"/>
      <c r="B8" s="195"/>
      <c r="C8" s="229" t="s">
        <v>331</v>
      </c>
      <c r="D8" s="230"/>
      <c r="E8" s="231"/>
      <c r="F8" s="266" t="s">
        <v>81</v>
      </c>
      <c r="G8" s="268">
        <v>0</v>
      </c>
      <c r="H8" s="268">
        <v>0</v>
      </c>
      <c r="I8" s="270"/>
      <c r="J8" s="272"/>
      <c r="K8" s="168" t="s">
        <v>212</v>
      </c>
      <c r="L8" s="39">
        <v>16</v>
      </c>
      <c r="M8" s="166">
        <v>21</v>
      </c>
      <c r="N8" s="93">
        <f t="shared" ref="N8:N12" si="0">L8/M8*100</f>
        <v>76.19047619047619</v>
      </c>
      <c r="O8" s="198"/>
      <c r="P8" s="211"/>
      <c r="Q8" s="31"/>
      <c r="R8" s="31"/>
    </row>
    <row r="9" spans="1:130" s="30" customFormat="1" ht="31.5" x14ac:dyDescent="0.25">
      <c r="A9" s="192"/>
      <c r="B9" s="195"/>
      <c r="C9" s="232"/>
      <c r="D9" s="233"/>
      <c r="E9" s="234"/>
      <c r="F9" s="267"/>
      <c r="G9" s="269"/>
      <c r="H9" s="269"/>
      <c r="I9" s="271"/>
      <c r="J9" s="273"/>
      <c r="K9" s="168" t="s">
        <v>213</v>
      </c>
      <c r="L9" s="39">
        <v>8</v>
      </c>
      <c r="M9" s="171">
        <v>3</v>
      </c>
      <c r="N9" s="93">
        <f t="shared" si="0"/>
        <v>266.66666666666663</v>
      </c>
      <c r="O9" s="198"/>
      <c r="P9" s="211"/>
      <c r="Q9" s="31"/>
      <c r="R9" s="31"/>
    </row>
    <row r="10" spans="1:130" s="30" customFormat="1" ht="67.5" customHeight="1" x14ac:dyDescent="0.25">
      <c r="A10" s="192"/>
      <c r="B10" s="195"/>
      <c r="C10" s="232"/>
      <c r="D10" s="233"/>
      <c r="E10" s="234"/>
      <c r="F10" s="45" t="s">
        <v>80</v>
      </c>
      <c r="G10" s="61" t="s">
        <v>84</v>
      </c>
      <c r="H10" s="61" t="s">
        <v>84</v>
      </c>
      <c r="I10" s="40"/>
      <c r="J10" s="60"/>
      <c r="K10" s="167" t="s">
        <v>130</v>
      </c>
      <c r="L10" s="39">
        <v>28</v>
      </c>
      <c r="M10" s="166">
        <v>30</v>
      </c>
      <c r="N10" s="93">
        <f t="shared" si="0"/>
        <v>93.333333333333329</v>
      </c>
      <c r="O10" s="198"/>
      <c r="P10" s="211"/>
      <c r="Q10" s="31"/>
      <c r="R10" s="31"/>
    </row>
    <row r="11" spans="1:130" s="30" customFormat="1" ht="75" customHeight="1" x14ac:dyDescent="0.25">
      <c r="A11" s="192"/>
      <c r="B11" s="195"/>
      <c r="C11" s="232"/>
      <c r="D11" s="233"/>
      <c r="E11" s="234"/>
      <c r="F11" s="45" t="s">
        <v>82</v>
      </c>
      <c r="G11" s="46">
        <v>50</v>
      </c>
      <c r="H11" s="46">
        <v>50</v>
      </c>
      <c r="I11" s="40">
        <f>H11/G11*100</f>
        <v>100</v>
      </c>
      <c r="J11" s="62">
        <f>E7/I11*100</f>
        <v>100</v>
      </c>
      <c r="K11" s="167" t="s">
        <v>131</v>
      </c>
      <c r="L11" s="39">
        <v>2</v>
      </c>
      <c r="M11" s="166">
        <v>0</v>
      </c>
      <c r="N11" s="93">
        <v>100</v>
      </c>
      <c r="O11" s="198"/>
      <c r="P11" s="211"/>
      <c r="Q11" s="31"/>
      <c r="R11" s="31"/>
    </row>
    <row r="12" spans="1:130" s="30" customFormat="1" ht="77.25" customHeight="1" x14ac:dyDescent="0.25">
      <c r="A12" s="192"/>
      <c r="B12" s="195"/>
      <c r="C12" s="232"/>
      <c r="D12" s="233"/>
      <c r="E12" s="234"/>
      <c r="F12" s="48" t="s">
        <v>83</v>
      </c>
      <c r="G12" s="46" t="s">
        <v>84</v>
      </c>
      <c r="H12" s="46" t="s">
        <v>84</v>
      </c>
      <c r="I12" s="40"/>
      <c r="J12" s="60"/>
      <c r="K12" s="167" t="s">
        <v>132</v>
      </c>
      <c r="L12" s="39">
        <v>61</v>
      </c>
      <c r="M12" s="166">
        <v>52</v>
      </c>
      <c r="N12" s="93">
        <f t="shared" si="0"/>
        <v>117.30769230769231</v>
      </c>
      <c r="O12" s="198"/>
      <c r="P12" s="211"/>
      <c r="Q12" s="32"/>
      <c r="R12" s="31"/>
    </row>
    <row r="13" spans="1:130" ht="34.5" customHeight="1" thickBot="1" x14ac:dyDescent="0.3">
      <c r="A13" s="193"/>
      <c r="B13" s="196"/>
      <c r="C13" s="235"/>
      <c r="D13" s="236"/>
      <c r="E13" s="237"/>
      <c r="F13" s="55"/>
      <c r="G13" s="56"/>
      <c r="H13" s="56"/>
      <c r="I13" s="56"/>
      <c r="J13" s="57"/>
      <c r="K13" s="250" t="s">
        <v>78</v>
      </c>
      <c r="L13" s="251"/>
      <c r="M13" s="252"/>
      <c r="N13" s="169">
        <f>SUM(N7:N12)/6</f>
        <v>125.48556219608849</v>
      </c>
      <c r="O13" s="199"/>
      <c r="P13" s="212"/>
    </row>
    <row r="14" spans="1:130" s="30" customFormat="1" ht="120" x14ac:dyDescent="0.25">
      <c r="A14" s="200">
        <v>2</v>
      </c>
      <c r="B14" s="194" t="s">
        <v>194</v>
      </c>
      <c r="C14" s="129">
        <v>1</v>
      </c>
      <c r="D14" s="129">
        <v>1</v>
      </c>
      <c r="E14" s="152">
        <f>D14/C14*100</f>
        <v>100</v>
      </c>
      <c r="F14" s="145" t="s">
        <v>34</v>
      </c>
      <c r="G14" s="146">
        <f>SUM(G15:G18)</f>
        <v>23627.489999999998</v>
      </c>
      <c r="H14" s="146">
        <f>SUM(H15:H18)</f>
        <v>23293.120000000003</v>
      </c>
      <c r="I14" s="146">
        <f>H14/G14*100</f>
        <v>98.584826403481728</v>
      </c>
      <c r="J14" s="147">
        <f>E14/I14*100</f>
        <v>101.4354882471734</v>
      </c>
      <c r="K14" s="75" t="s">
        <v>222</v>
      </c>
      <c r="L14" s="83">
        <v>1</v>
      </c>
      <c r="M14" s="134">
        <v>1</v>
      </c>
      <c r="N14" s="84">
        <f>M14/L14*100</f>
        <v>100</v>
      </c>
      <c r="O14" s="197">
        <f>N38*J14/100</f>
        <v>113.76830550043164</v>
      </c>
      <c r="P14" s="210" t="s">
        <v>120</v>
      </c>
      <c r="Q14" s="35"/>
      <c r="R14" s="35"/>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row>
    <row r="15" spans="1:130" s="30" customFormat="1" ht="57" customHeight="1" x14ac:dyDescent="0.25">
      <c r="A15" s="192"/>
      <c r="B15" s="195"/>
      <c r="C15" s="229" t="s">
        <v>315</v>
      </c>
      <c r="D15" s="230"/>
      <c r="E15" s="231"/>
      <c r="F15" s="148" t="s">
        <v>81</v>
      </c>
      <c r="G15" s="130"/>
      <c r="H15" s="130"/>
      <c r="I15" s="146"/>
      <c r="J15" s="149"/>
      <c r="K15" s="75" t="s">
        <v>223</v>
      </c>
      <c r="L15" s="85">
        <v>255</v>
      </c>
      <c r="M15" s="134">
        <v>423.3</v>
      </c>
      <c r="N15" s="84">
        <f t="shared" ref="N15:N16" si="1">M15/L15*100</f>
        <v>166</v>
      </c>
      <c r="O15" s="198"/>
      <c r="P15" s="211"/>
      <c r="Q15" s="31"/>
      <c r="R15" s="31"/>
    </row>
    <row r="16" spans="1:130" s="30" customFormat="1" ht="105" x14ac:dyDescent="0.25">
      <c r="A16" s="192"/>
      <c r="B16" s="195"/>
      <c r="C16" s="232"/>
      <c r="D16" s="233"/>
      <c r="E16" s="234"/>
      <c r="F16" s="148" t="s">
        <v>80</v>
      </c>
      <c r="G16" s="130">
        <v>5320.6</v>
      </c>
      <c r="H16" s="130">
        <v>5320.6</v>
      </c>
      <c r="I16" s="146">
        <f>H16/G16*100</f>
        <v>100</v>
      </c>
      <c r="J16" s="150">
        <f>E14/I16*100</f>
        <v>100</v>
      </c>
      <c r="K16" s="76" t="s">
        <v>224</v>
      </c>
      <c r="L16" s="85">
        <v>37.200000000000003</v>
      </c>
      <c r="M16" s="134">
        <v>37.200000000000003</v>
      </c>
      <c r="N16" s="84">
        <f t="shared" si="1"/>
        <v>100</v>
      </c>
      <c r="O16" s="198"/>
      <c r="P16" s="211"/>
      <c r="Q16" s="31"/>
      <c r="R16" s="31"/>
    </row>
    <row r="17" spans="1:18" s="30" customFormat="1" ht="49.5" customHeight="1" x14ac:dyDescent="0.25">
      <c r="A17" s="192"/>
      <c r="B17" s="195"/>
      <c r="C17" s="232"/>
      <c r="D17" s="233"/>
      <c r="E17" s="234"/>
      <c r="F17" s="148" t="s">
        <v>82</v>
      </c>
      <c r="G17" s="130">
        <v>18306.89</v>
      </c>
      <c r="H17" s="130">
        <v>17972.52</v>
      </c>
      <c r="I17" s="146">
        <f>H17/G17*100</f>
        <v>98.17352920130071</v>
      </c>
      <c r="J17" s="150">
        <f>E14/I17*100</f>
        <v>101.86045140024882</v>
      </c>
      <c r="K17" s="77" t="s">
        <v>225</v>
      </c>
      <c r="L17" s="85">
        <v>103.4</v>
      </c>
      <c r="M17" s="134">
        <v>103.6</v>
      </c>
      <c r="N17" s="84">
        <f>M17/L17*100</f>
        <v>100.19342359767892</v>
      </c>
      <c r="O17" s="198"/>
      <c r="P17" s="211"/>
      <c r="Q17" s="31"/>
      <c r="R17" s="31"/>
    </row>
    <row r="18" spans="1:18" s="30" customFormat="1" ht="86.25" customHeight="1" x14ac:dyDescent="0.25">
      <c r="A18" s="192"/>
      <c r="B18" s="195"/>
      <c r="C18" s="232"/>
      <c r="D18" s="233"/>
      <c r="E18" s="234"/>
      <c r="F18" s="151" t="s">
        <v>83</v>
      </c>
      <c r="G18" s="130"/>
      <c r="H18" s="130"/>
      <c r="I18" s="146"/>
      <c r="J18" s="149"/>
      <c r="K18" s="77" t="s">
        <v>226</v>
      </c>
      <c r="L18" s="85">
        <v>5</v>
      </c>
      <c r="M18" s="134">
        <v>11.2</v>
      </c>
      <c r="N18" s="84">
        <f>M18/L18*100</f>
        <v>223.99999999999997</v>
      </c>
      <c r="O18" s="198"/>
      <c r="P18" s="211"/>
      <c r="Q18" s="32"/>
      <c r="R18" s="31"/>
    </row>
    <row r="19" spans="1:18" ht="47.25" customHeight="1" x14ac:dyDescent="0.25">
      <c r="A19" s="192"/>
      <c r="B19" s="195"/>
      <c r="C19" s="232"/>
      <c r="D19" s="233"/>
      <c r="E19" s="234"/>
      <c r="F19" s="49"/>
      <c r="G19" s="50"/>
      <c r="H19" s="50"/>
      <c r="I19" s="50"/>
      <c r="J19" s="51"/>
      <c r="K19" s="78" t="s">
        <v>227</v>
      </c>
      <c r="L19" s="86">
        <v>15</v>
      </c>
      <c r="M19" s="135">
        <v>15</v>
      </c>
      <c r="N19" s="84">
        <f t="shared" ref="N19:N37" si="2">M19/L19*100</f>
        <v>100</v>
      </c>
      <c r="O19" s="198"/>
      <c r="P19" s="211"/>
    </row>
    <row r="20" spans="1:18" ht="110.25" x14ac:dyDescent="0.25">
      <c r="A20" s="192"/>
      <c r="B20" s="195"/>
      <c r="C20" s="232"/>
      <c r="D20" s="233"/>
      <c r="E20" s="234"/>
      <c r="F20" s="52"/>
      <c r="G20" s="53"/>
      <c r="H20" s="53"/>
      <c r="I20" s="53"/>
      <c r="J20" s="54"/>
      <c r="K20" s="65" t="s">
        <v>228</v>
      </c>
      <c r="L20" s="86">
        <v>0</v>
      </c>
      <c r="M20" s="135">
        <v>0</v>
      </c>
      <c r="N20" s="84">
        <v>100</v>
      </c>
      <c r="O20" s="198"/>
      <c r="P20" s="211"/>
    </row>
    <row r="21" spans="1:18" ht="78.75" x14ac:dyDescent="0.25">
      <c r="A21" s="192"/>
      <c r="B21" s="195"/>
      <c r="C21" s="232"/>
      <c r="D21" s="233"/>
      <c r="E21" s="234"/>
      <c r="F21" s="52"/>
      <c r="G21" s="53"/>
      <c r="H21" s="53"/>
      <c r="I21" s="53"/>
      <c r="J21" s="54"/>
      <c r="K21" s="65" t="s">
        <v>229</v>
      </c>
      <c r="L21" s="86">
        <v>100</v>
      </c>
      <c r="M21" s="135">
        <v>100</v>
      </c>
      <c r="N21" s="84">
        <f t="shared" si="2"/>
        <v>100</v>
      </c>
      <c r="O21" s="198"/>
      <c r="P21" s="211"/>
    </row>
    <row r="22" spans="1:18" ht="45" x14ac:dyDescent="0.25">
      <c r="A22" s="192"/>
      <c r="B22" s="195"/>
      <c r="C22" s="232"/>
      <c r="D22" s="233"/>
      <c r="E22" s="234"/>
      <c r="F22" s="52"/>
      <c r="G22" s="53"/>
      <c r="H22" s="53"/>
      <c r="I22" s="53"/>
      <c r="J22" s="54"/>
      <c r="K22" s="76" t="s">
        <v>318</v>
      </c>
      <c r="L22" s="86">
        <v>75</v>
      </c>
      <c r="M22" s="135">
        <v>70.400000000000006</v>
      </c>
      <c r="N22" s="84">
        <f t="shared" si="2"/>
        <v>93.866666666666674</v>
      </c>
      <c r="O22" s="198"/>
      <c r="P22" s="211"/>
    </row>
    <row r="23" spans="1:18" ht="45" x14ac:dyDescent="0.25">
      <c r="A23" s="192"/>
      <c r="B23" s="195"/>
      <c r="C23" s="232"/>
      <c r="D23" s="233"/>
      <c r="E23" s="234"/>
      <c r="F23" s="52"/>
      <c r="G23" s="53"/>
      <c r="H23" s="53"/>
      <c r="I23" s="53"/>
      <c r="J23" s="54"/>
      <c r="K23" s="76" t="s">
        <v>230</v>
      </c>
      <c r="L23" s="86">
        <v>21.9</v>
      </c>
      <c r="M23" s="135">
        <v>23.9</v>
      </c>
      <c r="N23" s="84">
        <f t="shared" si="2"/>
        <v>109.13242009132421</v>
      </c>
      <c r="O23" s="198"/>
      <c r="P23" s="211"/>
    </row>
    <row r="24" spans="1:18" ht="75" x14ac:dyDescent="0.25">
      <c r="A24" s="192"/>
      <c r="B24" s="195"/>
      <c r="C24" s="232"/>
      <c r="D24" s="233"/>
      <c r="E24" s="234"/>
      <c r="F24" s="52"/>
      <c r="G24" s="53"/>
      <c r="H24" s="53"/>
      <c r="I24" s="53"/>
      <c r="J24" s="54"/>
      <c r="K24" s="76" t="s">
        <v>231</v>
      </c>
      <c r="L24" s="86">
        <v>199</v>
      </c>
      <c r="M24" s="135">
        <v>175</v>
      </c>
      <c r="N24" s="84">
        <f t="shared" si="2"/>
        <v>87.939698492462313</v>
      </c>
      <c r="O24" s="198"/>
      <c r="P24" s="211"/>
    </row>
    <row r="25" spans="1:18" ht="108.75" customHeight="1" x14ac:dyDescent="0.25">
      <c r="A25" s="192"/>
      <c r="B25" s="195"/>
      <c r="C25" s="232"/>
      <c r="D25" s="233"/>
      <c r="E25" s="234"/>
      <c r="F25" s="52"/>
      <c r="G25" s="53"/>
      <c r="H25" s="53"/>
      <c r="I25" s="53"/>
      <c r="J25" s="54"/>
      <c r="K25" s="76" t="s">
        <v>232</v>
      </c>
      <c r="L25" s="86">
        <v>5.5</v>
      </c>
      <c r="M25" s="135">
        <v>5.5</v>
      </c>
      <c r="N25" s="84">
        <f t="shared" si="2"/>
        <v>100</v>
      </c>
      <c r="O25" s="198"/>
      <c r="P25" s="211"/>
    </row>
    <row r="26" spans="1:18" ht="66.75" customHeight="1" x14ac:dyDescent="0.25">
      <c r="A26" s="192"/>
      <c r="B26" s="195"/>
      <c r="C26" s="232"/>
      <c r="D26" s="233"/>
      <c r="E26" s="234"/>
      <c r="F26" s="52"/>
      <c r="G26" s="53"/>
      <c r="H26" s="53"/>
      <c r="I26" s="53"/>
      <c r="J26" s="54"/>
      <c r="K26" s="76" t="s">
        <v>233</v>
      </c>
      <c r="L26" s="86">
        <v>2</v>
      </c>
      <c r="M26" s="135">
        <v>2</v>
      </c>
      <c r="N26" s="84">
        <f t="shared" si="2"/>
        <v>100</v>
      </c>
      <c r="O26" s="198"/>
      <c r="P26" s="211"/>
    </row>
    <row r="27" spans="1:18" ht="167.25" customHeight="1" x14ac:dyDescent="0.25">
      <c r="A27" s="192"/>
      <c r="B27" s="195"/>
      <c r="C27" s="232"/>
      <c r="D27" s="233"/>
      <c r="E27" s="234"/>
      <c r="F27" s="52"/>
      <c r="G27" s="53"/>
      <c r="H27" s="53"/>
      <c r="I27" s="53"/>
      <c r="J27" s="54"/>
      <c r="K27" s="76" t="s">
        <v>234</v>
      </c>
      <c r="L27" s="86">
        <v>3</v>
      </c>
      <c r="M27" s="135">
        <v>3</v>
      </c>
      <c r="N27" s="84">
        <f t="shared" si="2"/>
        <v>100</v>
      </c>
      <c r="O27" s="198"/>
      <c r="P27" s="211"/>
    </row>
    <row r="28" spans="1:18" ht="135" x14ac:dyDescent="0.25">
      <c r="A28" s="192"/>
      <c r="B28" s="195"/>
      <c r="C28" s="232"/>
      <c r="D28" s="233"/>
      <c r="E28" s="234"/>
      <c r="F28" s="52"/>
      <c r="G28" s="53"/>
      <c r="H28" s="53"/>
      <c r="I28" s="53"/>
      <c r="J28" s="54"/>
      <c r="K28" s="76" t="s">
        <v>235</v>
      </c>
      <c r="L28" s="86">
        <v>5.5</v>
      </c>
      <c r="M28" s="135">
        <v>5.5</v>
      </c>
      <c r="N28" s="84">
        <f t="shared" si="2"/>
        <v>100</v>
      </c>
      <c r="O28" s="198"/>
      <c r="P28" s="211"/>
    </row>
    <row r="29" spans="1:18" ht="44.45" customHeight="1" x14ac:dyDescent="0.25">
      <c r="A29" s="192"/>
      <c r="B29" s="195"/>
      <c r="C29" s="232"/>
      <c r="D29" s="233"/>
      <c r="E29" s="234"/>
      <c r="F29" s="52"/>
      <c r="G29" s="53"/>
      <c r="H29" s="53"/>
      <c r="I29" s="53"/>
      <c r="J29" s="54"/>
      <c r="K29" s="76" t="s">
        <v>236</v>
      </c>
      <c r="L29" s="86">
        <v>95</v>
      </c>
      <c r="M29" s="135">
        <v>95</v>
      </c>
      <c r="N29" s="84">
        <f t="shared" si="2"/>
        <v>100</v>
      </c>
      <c r="O29" s="198"/>
      <c r="P29" s="211"/>
    </row>
    <row r="30" spans="1:18" ht="45" x14ac:dyDescent="0.25">
      <c r="A30" s="192"/>
      <c r="B30" s="195"/>
      <c r="C30" s="232"/>
      <c r="D30" s="233"/>
      <c r="E30" s="234"/>
      <c r="F30" s="52"/>
      <c r="G30" s="53"/>
      <c r="H30" s="53"/>
      <c r="I30" s="53"/>
      <c r="J30" s="54"/>
      <c r="K30" s="76" t="s">
        <v>237</v>
      </c>
      <c r="L30" s="86">
        <v>2</v>
      </c>
      <c r="M30" s="135">
        <v>2</v>
      </c>
      <c r="N30" s="84">
        <f t="shared" si="2"/>
        <v>100</v>
      </c>
      <c r="O30" s="198"/>
      <c r="P30" s="211"/>
    </row>
    <row r="31" spans="1:18" ht="150" x14ac:dyDescent="0.25">
      <c r="A31" s="192"/>
      <c r="B31" s="195"/>
      <c r="C31" s="232"/>
      <c r="D31" s="233"/>
      <c r="E31" s="234"/>
      <c r="F31" s="52"/>
      <c r="G31" s="53"/>
      <c r="H31" s="53"/>
      <c r="I31" s="53"/>
      <c r="J31" s="54"/>
      <c r="K31" s="76" t="s">
        <v>238</v>
      </c>
      <c r="L31" s="86">
        <v>25</v>
      </c>
      <c r="M31" s="135">
        <v>25</v>
      </c>
      <c r="N31" s="84">
        <f t="shared" si="2"/>
        <v>100</v>
      </c>
      <c r="O31" s="198"/>
      <c r="P31" s="211"/>
    </row>
    <row r="32" spans="1:18" ht="135" x14ac:dyDescent="0.25">
      <c r="A32" s="192"/>
      <c r="B32" s="195"/>
      <c r="C32" s="232"/>
      <c r="D32" s="233"/>
      <c r="E32" s="234"/>
      <c r="F32" s="52"/>
      <c r="G32" s="53"/>
      <c r="H32" s="53"/>
      <c r="I32" s="53"/>
      <c r="J32" s="54"/>
      <c r="K32" s="76" t="s">
        <v>239</v>
      </c>
      <c r="L32" s="86">
        <v>2</v>
      </c>
      <c r="M32" s="135">
        <v>1</v>
      </c>
      <c r="N32" s="84">
        <f t="shared" si="2"/>
        <v>50</v>
      </c>
      <c r="O32" s="198"/>
      <c r="P32" s="211"/>
    </row>
    <row r="33" spans="1:129" ht="90" x14ac:dyDescent="0.25">
      <c r="A33" s="192"/>
      <c r="B33" s="195"/>
      <c r="C33" s="232"/>
      <c r="D33" s="233"/>
      <c r="E33" s="234"/>
      <c r="F33" s="52"/>
      <c r="G33" s="53"/>
      <c r="H33" s="53"/>
      <c r="I33" s="53"/>
      <c r="J33" s="54"/>
      <c r="K33" s="76" t="s">
        <v>226</v>
      </c>
      <c r="L33" s="86">
        <v>5</v>
      </c>
      <c r="M33" s="135">
        <v>11.2</v>
      </c>
      <c r="N33" s="84">
        <f t="shared" si="2"/>
        <v>223.99999999999997</v>
      </c>
      <c r="O33" s="198"/>
      <c r="P33" s="211"/>
    </row>
    <row r="34" spans="1:129" ht="42" customHeight="1" x14ac:dyDescent="0.25">
      <c r="A34" s="192"/>
      <c r="B34" s="195"/>
      <c r="C34" s="232"/>
      <c r="D34" s="233"/>
      <c r="E34" s="234"/>
      <c r="F34" s="52"/>
      <c r="G34" s="53"/>
      <c r="H34" s="53"/>
      <c r="I34" s="53"/>
      <c r="J34" s="54"/>
      <c r="K34" s="76" t="s">
        <v>240</v>
      </c>
      <c r="L34" s="86">
        <v>3</v>
      </c>
      <c r="M34" s="135">
        <v>2</v>
      </c>
      <c r="N34" s="84">
        <f t="shared" si="2"/>
        <v>66.666666666666657</v>
      </c>
      <c r="O34" s="198"/>
      <c r="P34" s="211"/>
    </row>
    <row r="35" spans="1:129" ht="51.75" customHeight="1" x14ac:dyDescent="0.25">
      <c r="A35" s="192"/>
      <c r="B35" s="195"/>
      <c r="C35" s="232"/>
      <c r="D35" s="233"/>
      <c r="E35" s="234"/>
      <c r="F35" s="52"/>
      <c r="G35" s="53"/>
      <c r="H35" s="53"/>
      <c r="I35" s="53"/>
      <c r="J35" s="54"/>
      <c r="K35" s="76" t="s">
        <v>241</v>
      </c>
      <c r="L35" s="86">
        <v>20</v>
      </c>
      <c r="M35" s="135">
        <v>29</v>
      </c>
      <c r="N35" s="84">
        <f t="shared" si="2"/>
        <v>145</v>
      </c>
      <c r="O35" s="198"/>
      <c r="P35" s="211"/>
    </row>
    <row r="36" spans="1:129" ht="165.75" customHeight="1" x14ac:dyDescent="0.25">
      <c r="A36" s="192"/>
      <c r="B36" s="195"/>
      <c r="C36" s="232"/>
      <c r="D36" s="233"/>
      <c r="E36" s="234"/>
      <c r="F36" s="52"/>
      <c r="G36" s="53"/>
      <c r="H36" s="53"/>
      <c r="I36" s="53"/>
      <c r="J36" s="54"/>
      <c r="K36" s="76" t="s">
        <v>242</v>
      </c>
      <c r="L36" s="86">
        <v>95</v>
      </c>
      <c r="M36" s="135">
        <v>95</v>
      </c>
      <c r="N36" s="84">
        <f t="shared" si="2"/>
        <v>100</v>
      </c>
      <c r="O36" s="198"/>
      <c r="P36" s="211"/>
    </row>
    <row r="37" spans="1:129" ht="110.25" customHeight="1" x14ac:dyDescent="0.25">
      <c r="A37" s="192"/>
      <c r="B37" s="195"/>
      <c r="C37" s="232"/>
      <c r="D37" s="233"/>
      <c r="E37" s="234"/>
      <c r="F37" s="52"/>
      <c r="G37" s="53"/>
      <c r="H37" s="53"/>
      <c r="I37" s="53"/>
      <c r="J37" s="54"/>
      <c r="K37" s="76" t="s">
        <v>243</v>
      </c>
      <c r="L37" s="86">
        <v>10</v>
      </c>
      <c r="M37" s="135">
        <v>12.5</v>
      </c>
      <c r="N37" s="84">
        <f t="shared" si="2"/>
        <v>125</v>
      </c>
      <c r="O37" s="198"/>
      <c r="P37" s="211"/>
    </row>
    <row r="38" spans="1:129" ht="24" customHeight="1" thickBot="1" x14ac:dyDescent="0.3">
      <c r="A38" s="193"/>
      <c r="B38" s="196"/>
      <c r="C38" s="235"/>
      <c r="D38" s="236"/>
      <c r="E38" s="237"/>
      <c r="F38" s="55"/>
      <c r="G38" s="56"/>
      <c r="H38" s="56"/>
      <c r="I38" s="56"/>
      <c r="J38" s="57"/>
      <c r="K38" s="225" t="s">
        <v>78</v>
      </c>
      <c r="L38" s="222"/>
      <c r="M38" s="223"/>
      <c r="N38" s="96">
        <f>SUM(N14:N37)/24</f>
        <v>112.15828647978327</v>
      </c>
      <c r="O38" s="199"/>
      <c r="P38" s="212"/>
    </row>
    <row r="39" spans="1:129" s="30" customFormat="1" ht="53.45" customHeight="1" x14ac:dyDescent="0.25">
      <c r="A39" s="200">
        <v>3</v>
      </c>
      <c r="B39" s="194" t="s">
        <v>195</v>
      </c>
      <c r="C39" s="58">
        <v>1</v>
      </c>
      <c r="D39" s="58">
        <v>1</v>
      </c>
      <c r="E39" s="58">
        <f>D39/C39*100</f>
        <v>100</v>
      </c>
      <c r="F39" s="38" t="s">
        <v>34</v>
      </c>
      <c r="G39" s="40">
        <f>SUM(G40:G43)</f>
        <v>100</v>
      </c>
      <c r="H39" s="40">
        <f>SUM(H40:H43)</f>
        <v>72.084000000000003</v>
      </c>
      <c r="I39" s="40">
        <f>H39/G39*100</f>
        <v>72.084000000000003</v>
      </c>
      <c r="J39" s="63">
        <f>E39/I39*100</f>
        <v>138.72704067476832</v>
      </c>
      <c r="K39" s="41" t="s">
        <v>111</v>
      </c>
      <c r="L39" s="39">
        <v>1</v>
      </c>
      <c r="M39" s="39">
        <v>1</v>
      </c>
      <c r="N39" s="93">
        <f>M39/L39*100</f>
        <v>100</v>
      </c>
      <c r="O39" s="197">
        <f>N47*J39/100</f>
        <v>138.72704067476832</v>
      </c>
      <c r="P39" s="210" t="s">
        <v>120</v>
      </c>
      <c r="Q39" s="35"/>
      <c r="R39" s="35"/>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row>
    <row r="40" spans="1:129" s="30" customFormat="1" ht="79.5" customHeight="1" x14ac:dyDescent="0.25">
      <c r="A40" s="192"/>
      <c r="B40" s="195"/>
      <c r="C40" s="229" t="s">
        <v>328</v>
      </c>
      <c r="D40" s="230"/>
      <c r="E40" s="231"/>
      <c r="F40" s="45" t="s">
        <v>81</v>
      </c>
      <c r="G40" s="46"/>
      <c r="H40" s="46"/>
      <c r="I40" s="40"/>
      <c r="J40" s="60"/>
      <c r="K40" s="41" t="s">
        <v>112</v>
      </c>
      <c r="L40" s="39">
        <v>7.9</v>
      </c>
      <c r="M40" s="39">
        <v>7.9</v>
      </c>
      <c r="N40" s="93">
        <f t="shared" ref="N40:N46" si="3">M40/L40*100</f>
        <v>100</v>
      </c>
      <c r="O40" s="198"/>
      <c r="P40" s="211"/>
      <c r="Q40" s="31"/>
      <c r="R40" s="31"/>
    </row>
    <row r="41" spans="1:129" s="30" customFormat="1" ht="76.5" customHeight="1" x14ac:dyDescent="0.25">
      <c r="A41" s="192"/>
      <c r="B41" s="195"/>
      <c r="C41" s="232"/>
      <c r="D41" s="233"/>
      <c r="E41" s="234"/>
      <c r="F41" s="45" t="s">
        <v>80</v>
      </c>
      <c r="G41" s="46"/>
      <c r="H41" s="46"/>
      <c r="I41" s="40"/>
      <c r="J41" s="62"/>
      <c r="K41" s="64" t="s">
        <v>113</v>
      </c>
      <c r="L41" s="39">
        <v>5</v>
      </c>
      <c r="M41" s="39">
        <v>5</v>
      </c>
      <c r="N41" s="93">
        <f t="shared" si="3"/>
        <v>100</v>
      </c>
      <c r="O41" s="198"/>
      <c r="P41" s="211"/>
      <c r="Q41" s="31"/>
      <c r="R41" s="31"/>
    </row>
    <row r="42" spans="1:129" s="30" customFormat="1" ht="65.25" customHeight="1" x14ac:dyDescent="0.25">
      <c r="A42" s="192"/>
      <c r="B42" s="195"/>
      <c r="C42" s="232"/>
      <c r="D42" s="233"/>
      <c r="E42" s="234"/>
      <c r="F42" s="45" t="s">
        <v>82</v>
      </c>
      <c r="G42" s="46">
        <v>100</v>
      </c>
      <c r="H42" s="46">
        <v>72.084000000000003</v>
      </c>
      <c r="I42" s="40">
        <f>H42/G42*100</f>
        <v>72.084000000000003</v>
      </c>
      <c r="J42" s="62">
        <f>E39/I42*100</f>
        <v>138.72704067476832</v>
      </c>
      <c r="K42" s="41" t="s">
        <v>114</v>
      </c>
      <c r="L42" s="39">
        <v>16.364999999999998</v>
      </c>
      <c r="M42" s="39">
        <v>16.364999999999998</v>
      </c>
      <c r="N42" s="93">
        <f t="shared" si="3"/>
        <v>100</v>
      </c>
      <c r="O42" s="198"/>
      <c r="P42" s="211"/>
      <c r="Q42" s="31"/>
      <c r="R42" s="31"/>
    </row>
    <row r="43" spans="1:129" s="30" customFormat="1" ht="86.25" customHeight="1" x14ac:dyDescent="0.25">
      <c r="A43" s="192"/>
      <c r="B43" s="195"/>
      <c r="C43" s="232"/>
      <c r="D43" s="233"/>
      <c r="E43" s="234"/>
      <c r="F43" s="48" t="s">
        <v>83</v>
      </c>
      <c r="G43" s="46"/>
      <c r="H43" s="46"/>
      <c r="I43" s="40"/>
      <c r="J43" s="60"/>
      <c r="K43" s="41" t="s">
        <v>115</v>
      </c>
      <c r="L43" s="39">
        <v>0.1</v>
      </c>
      <c r="M43" s="39">
        <v>0.1</v>
      </c>
      <c r="N43" s="93">
        <f t="shared" si="3"/>
        <v>100</v>
      </c>
      <c r="O43" s="198"/>
      <c r="P43" s="211"/>
      <c r="Q43" s="32"/>
      <c r="R43" s="31"/>
    </row>
    <row r="44" spans="1:129" ht="71.25" customHeight="1" x14ac:dyDescent="0.25">
      <c r="A44" s="192"/>
      <c r="B44" s="195"/>
      <c r="C44" s="232"/>
      <c r="D44" s="233"/>
      <c r="E44" s="234"/>
      <c r="F44" s="49"/>
      <c r="G44" s="50"/>
      <c r="H44" s="50"/>
      <c r="I44" s="50"/>
      <c r="J44" s="51"/>
      <c r="K44" s="41" t="s">
        <v>116</v>
      </c>
      <c r="L44" s="71">
        <v>3.3079999999999998</v>
      </c>
      <c r="M44" s="71">
        <v>3.3079999999999998</v>
      </c>
      <c r="N44" s="93">
        <f t="shared" si="3"/>
        <v>100</v>
      </c>
      <c r="O44" s="198"/>
      <c r="P44" s="211"/>
    </row>
    <row r="45" spans="1:129" ht="66.75" customHeight="1" x14ac:dyDescent="0.25">
      <c r="A45" s="192"/>
      <c r="B45" s="195"/>
      <c r="C45" s="232"/>
      <c r="D45" s="233"/>
      <c r="E45" s="234"/>
      <c r="F45" s="52"/>
      <c r="G45" s="53"/>
      <c r="H45" s="53"/>
      <c r="I45" s="53"/>
      <c r="J45" s="54"/>
      <c r="K45" s="41" t="s">
        <v>117</v>
      </c>
      <c r="L45" s="71">
        <v>1</v>
      </c>
      <c r="M45" s="71">
        <v>1</v>
      </c>
      <c r="N45" s="93">
        <f t="shared" si="3"/>
        <v>100</v>
      </c>
      <c r="O45" s="198"/>
      <c r="P45" s="211"/>
    </row>
    <row r="46" spans="1:129" ht="63.75" customHeight="1" x14ac:dyDescent="0.25">
      <c r="A46" s="192"/>
      <c r="B46" s="195"/>
      <c r="C46" s="232"/>
      <c r="D46" s="233"/>
      <c r="E46" s="234"/>
      <c r="F46" s="52"/>
      <c r="G46" s="53"/>
      <c r="H46" s="53"/>
      <c r="I46" s="53"/>
      <c r="J46" s="54"/>
      <c r="K46" s="41" t="s">
        <v>118</v>
      </c>
      <c r="L46" s="71">
        <v>6.8</v>
      </c>
      <c r="M46" s="71">
        <v>6.8</v>
      </c>
      <c r="N46" s="93">
        <f t="shared" si="3"/>
        <v>100</v>
      </c>
      <c r="O46" s="198"/>
      <c r="P46" s="211"/>
    </row>
    <row r="47" spans="1:129" ht="40.9" customHeight="1" thickBot="1" x14ac:dyDescent="0.3">
      <c r="A47" s="193"/>
      <c r="B47" s="196"/>
      <c r="C47" s="235"/>
      <c r="D47" s="236"/>
      <c r="E47" s="237"/>
      <c r="F47" s="55"/>
      <c r="G47" s="56"/>
      <c r="H47" s="56"/>
      <c r="I47" s="56"/>
      <c r="J47" s="57"/>
      <c r="K47" s="225" t="s">
        <v>78</v>
      </c>
      <c r="L47" s="238"/>
      <c r="M47" s="223"/>
      <c r="N47" s="66">
        <f>SUM(N39:N46)/8</f>
        <v>100</v>
      </c>
      <c r="O47" s="199"/>
      <c r="P47" s="212"/>
    </row>
    <row r="48" spans="1:129" ht="40.9" customHeight="1" x14ac:dyDescent="0.25">
      <c r="A48" s="200">
        <v>4</v>
      </c>
      <c r="B48" s="194" t="s">
        <v>196</v>
      </c>
      <c r="C48" s="129">
        <v>2</v>
      </c>
      <c r="D48" s="129">
        <v>2</v>
      </c>
      <c r="E48" s="58">
        <f>D48/C48*100</f>
        <v>100</v>
      </c>
      <c r="F48" s="38" t="s">
        <v>34</v>
      </c>
      <c r="G48" s="40">
        <f>SUM(G49:G52)</f>
        <v>45092.838000000003</v>
      </c>
      <c r="H48" s="40">
        <f>SUM(H49:H52)</f>
        <v>45077.678</v>
      </c>
      <c r="I48" s="40">
        <f>H48/G48*100</f>
        <v>99.966380470441891</v>
      </c>
      <c r="J48" s="63">
        <f>E48/I48*100</f>
        <v>100.03363083608699</v>
      </c>
      <c r="K48" s="68" t="s">
        <v>103</v>
      </c>
      <c r="L48" s="88">
        <v>18</v>
      </c>
      <c r="M48" s="136">
        <v>17.7</v>
      </c>
      <c r="N48" s="87">
        <f>M48/L48*100</f>
        <v>98.333333333333329</v>
      </c>
      <c r="O48" s="197">
        <f>N67*J48/100</f>
        <v>84.660722895675718</v>
      </c>
      <c r="P48" s="210" t="s">
        <v>119</v>
      </c>
    </row>
    <row r="49" spans="1:16" ht="76.900000000000006" customHeight="1" x14ac:dyDescent="0.25">
      <c r="A49" s="192"/>
      <c r="B49" s="195"/>
      <c r="C49" s="229" t="s">
        <v>316</v>
      </c>
      <c r="D49" s="230"/>
      <c r="E49" s="231"/>
      <c r="F49" s="45" t="s">
        <v>81</v>
      </c>
      <c r="G49" s="46">
        <v>24555.85</v>
      </c>
      <c r="H49" s="46">
        <v>24555.85</v>
      </c>
      <c r="I49" s="40">
        <f>H49/G49*100</f>
        <v>100</v>
      </c>
      <c r="J49" s="63">
        <f>E48/I49*100</f>
        <v>100</v>
      </c>
      <c r="K49" s="69" t="s">
        <v>104</v>
      </c>
      <c r="L49" s="99">
        <v>9.86</v>
      </c>
      <c r="M49" s="136">
        <v>10.8</v>
      </c>
      <c r="N49" s="87">
        <f t="shared" ref="N49:N66" si="4">M49/L49*100</f>
        <v>109.53346855983774</v>
      </c>
      <c r="O49" s="198"/>
      <c r="P49" s="211"/>
    </row>
    <row r="50" spans="1:16" ht="68.45" customHeight="1" x14ac:dyDescent="0.25">
      <c r="A50" s="192"/>
      <c r="B50" s="195"/>
      <c r="C50" s="232"/>
      <c r="D50" s="233"/>
      <c r="E50" s="234"/>
      <c r="F50" s="45" t="s">
        <v>80</v>
      </c>
      <c r="G50" s="46">
        <v>6463.3580000000002</v>
      </c>
      <c r="H50" s="46">
        <v>6463.3580000000002</v>
      </c>
      <c r="I50" s="40">
        <f>H50/G50*100</f>
        <v>100</v>
      </c>
      <c r="J50" s="63">
        <f>E48/I50*100</f>
        <v>100</v>
      </c>
      <c r="K50" s="69" t="s">
        <v>105</v>
      </c>
      <c r="L50" s="99">
        <v>203</v>
      </c>
      <c r="M50" s="136">
        <v>60</v>
      </c>
      <c r="N50" s="87">
        <f t="shared" si="4"/>
        <v>29.55665024630542</v>
      </c>
      <c r="O50" s="198"/>
      <c r="P50" s="211"/>
    </row>
    <row r="51" spans="1:16" ht="66" customHeight="1" x14ac:dyDescent="0.25">
      <c r="A51" s="192"/>
      <c r="B51" s="195"/>
      <c r="C51" s="232"/>
      <c r="D51" s="233"/>
      <c r="E51" s="234"/>
      <c r="F51" s="45" t="s">
        <v>82</v>
      </c>
      <c r="G51" s="46">
        <v>1178.43</v>
      </c>
      <c r="H51" s="46">
        <v>1163.27</v>
      </c>
      <c r="I51" s="40">
        <f>H51/G51*100</f>
        <v>98.713542594808331</v>
      </c>
      <c r="J51" s="63">
        <f>E48/I51*100</f>
        <v>101.30322281155711</v>
      </c>
      <c r="K51" s="64" t="s">
        <v>106</v>
      </c>
      <c r="L51" s="88">
        <v>126</v>
      </c>
      <c r="M51" s="136">
        <v>34</v>
      </c>
      <c r="N51" s="87">
        <f t="shared" si="4"/>
        <v>26.984126984126984</v>
      </c>
      <c r="O51" s="198"/>
      <c r="P51" s="211"/>
    </row>
    <row r="52" spans="1:16" ht="80.45" customHeight="1" x14ac:dyDescent="0.25">
      <c r="A52" s="192"/>
      <c r="B52" s="195"/>
      <c r="C52" s="232"/>
      <c r="D52" s="233"/>
      <c r="E52" s="234"/>
      <c r="F52" s="48" t="s">
        <v>83</v>
      </c>
      <c r="G52" s="130">
        <v>12895.2</v>
      </c>
      <c r="H52" s="130">
        <v>12895.2</v>
      </c>
      <c r="I52" s="40">
        <f>H52/G52*100</f>
        <v>100</v>
      </c>
      <c r="J52" s="63">
        <f>E48/I52*100</f>
        <v>100</v>
      </c>
      <c r="K52" s="64" t="s">
        <v>122</v>
      </c>
      <c r="L52" s="173">
        <v>2.472</v>
      </c>
      <c r="M52" s="136">
        <v>2.5720000000000001</v>
      </c>
      <c r="N52" s="87">
        <f t="shared" si="4"/>
        <v>104.04530744336572</v>
      </c>
      <c r="O52" s="198"/>
      <c r="P52" s="211"/>
    </row>
    <row r="53" spans="1:16" ht="47.25" x14ac:dyDescent="0.25">
      <c r="A53" s="192"/>
      <c r="B53" s="195"/>
      <c r="C53" s="232"/>
      <c r="D53" s="233"/>
      <c r="E53" s="234"/>
      <c r="F53" s="49"/>
      <c r="G53" s="50"/>
      <c r="H53" s="50"/>
      <c r="I53" s="50"/>
      <c r="J53" s="50"/>
      <c r="K53" s="64" t="s">
        <v>121</v>
      </c>
      <c r="L53" s="173">
        <v>1.7303999999999999</v>
      </c>
      <c r="M53" s="137">
        <v>1.8260000000000001</v>
      </c>
      <c r="N53" s="87">
        <f t="shared" si="4"/>
        <v>105.52473416551086</v>
      </c>
      <c r="O53" s="198"/>
      <c r="P53" s="211"/>
    </row>
    <row r="54" spans="1:16" ht="47.25" x14ac:dyDescent="0.25">
      <c r="A54" s="192"/>
      <c r="B54" s="195"/>
      <c r="C54" s="232"/>
      <c r="D54" s="233"/>
      <c r="E54" s="234"/>
      <c r="F54" s="52"/>
      <c r="G54" s="53"/>
      <c r="H54" s="53"/>
      <c r="I54" s="53"/>
      <c r="J54" s="54"/>
      <c r="K54" s="70" t="s">
        <v>123</v>
      </c>
      <c r="L54" s="89">
        <v>23</v>
      </c>
      <c r="M54" s="137">
        <v>24</v>
      </c>
      <c r="N54" s="87">
        <f t="shared" si="4"/>
        <v>104.34782608695652</v>
      </c>
      <c r="O54" s="198"/>
      <c r="P54" s="211"/>
    </row>
    <row r="55" spans="1:16" ht="31.5" x14ac:dyDescent="0.25">
      <c r="A55" s="192"/>
      <c r="B55" s="195"/>
      <c r="C55" s="232"/>
      <c r="D55" s="233"/>
      <c r="E55" s="234"/>
      <c r="F55" s="52"/>
      <c r="G55" s="53"/>
      <c r="H55" s="53"/>
      <c r="I55" s="53"/>
      <c r="J55" s="54"/>
      <c r="K55" s="70" t="s">
        <v>106</v>
      </c>
      <c r="L55" s="89">
        <v>16</v>
      </c>
      <c r="M55" s="137">
        <v>18</v>
      </c>
      <c r="N55" s="87">
        <f t="shared" si="4"/>
        <v>112.5</v>
      </c>
      <c r="O55" s="198"/>
      <c r="P55" s="211"/>
    </row>
    <row r="56" spans="1:16" ht="31.5" x14ac:dyDescent="0.25">
      <c r="A56" s="192"/>
      <c r="B56" s="195"/>
      <c r="C56" s="232"/>
      <c r="D56" s="233"/>
      <c r="E56" s="234"/>
      <c r="F56" s="52"/>
      <c r="G56" s="53"/>
      <c r="H56" s="53"/>
      <c r="I56" s="53"/>
      <c r="J56" s="54"/>
      <c r="K56" s="65" t="s">
        <v>107</v>
      </c>
      <c r="L56" s="91">
        <v>26</v>
      </c>
      <c r="M56" s="138">
        <v>26</v>
      </c>
      <c r="N56" s="87">
        <f t="shared" si="4"/>
        <v>100</v>
      </c>
      <c r="O56" s="198"/>
      <c r="P56" s="211"/>
    </row>
    <row r="57" spans="1:16" ht="31.5" x14ac:dyDescent="0.25">
      <c r="A57" s="192"/>
      <c r="B57" s="195"/>
      <c r="C57" s="232"/>
      <c r="D57" s="233"/>
      <c r="E57" s="234"/>
      <c r="F57" s="52"/>
      <c r="G57" s="53"/>
      <c r="H57" s="53"/>
      <c r="I57" s="53"/>
      <c r="J57" s="54"/>
      <c r="K57" s="65" t="s">
        <v>108</v>
      </c>
      <c r="L57" s="90">
        <v>1</v>
      </c>
      <c r="M57" s="138">
        <v>0</v>
      </c>
      <c r="N57" s="87">
        <f t="shared" si="4"/>
        <v>0</v>
      </c>
      <c r="O57" s="198"/>
      <c r="P57" s="211"/>
    </row>
    <row r="58" spans="1:16" ht="54.75" customHeight="1" x14ac:dyDescent="0.25">
      <c r="A58" s="192"/>
      <c r="B58" s="195"/>
      <c r="C58" s="232"/>
      <c r="D58" s="233"/>
      <c r="E58" s="234"/>
      <c r="F58" s="52"/>
      <c r="G58" s="53"/>
      <c r="H58" s="53"/>
      <c r="I58" s="53"/>
      <c r="J58" s="54"/>
      <c r="K58" s="65" t="s">
        <v>251</v>
      </c>
      <c r="L58" s="90">
        <v>29</v>
      </c>
      <c r="M58" s="138">
        <v>29</v>
      </c>
      <c r="N58" s="87">
        <f t="shared" si="4"/>
        <v>100</v>
      </c>
      <c r="O58" s="198"/>
      <c r="P58" s="211"/>
    </row>
    <row r="59" spans="1:16" ht="92.25" customHeight="1" x14ac:dyDescent="0.25">
      <c r="A59" s="192"/>
      <c r="B59" s="195"/>
      <c r="C59" s="232"/>
      <c r="D59" s="233"/>
      <c r="E59" s="234"/>
      <c r="F59" s="52"/>
      <c r="G59" s="53"/>
      <c r="H59" s="53"/>
      <c r="I59" s="53"/>
      <c r="J59" s="54"/>
      <c r="K59" s="65" t="s">
        <v>254</v>
      </c>
      <c r="L59" s="90">
        <v>0</v>
      </c>
      <c r="M59" s="138">
        <v>0</v>
      </c>
      <c r="N59" s="87">
        <v>100</v>
      </c>
      <c r="O59" s="198"/>
      <c r="P59" s="211"/>
    </row>
    <row r="60" spans="1:16" ht="47.25" x14ac:dyDescent="0.25">
      <c r="A60" s="192"/>
      <c r="B60" s="195"/>
      <c r="C60" s="232"/>
      <c r="D60" s="233"/>
      <c r="E60" s="234"/>
      <c r="F60" s="52"/>
      <c r="G60" s="53"/>
      <c r="H60" s="53"/>
      <c r="I60" s="53"/>
      <c r="J60" s="54"/>
      <c r="K60" s="65" t="s">
        <v>252</v>
      </c>
      <c r="L60" s="90">
        <v>30</v>
      </c>
      <c r="M60" s="138">
        <v>30</v>
      </c>
      <c r="N60" s="87">
        <f t="shared" si="4"/>
        <v>100</v>
      </c>
      <c r="O60" s="198"/>
      <c r="P60" s="211"/>
    </row>
    <row r="61" spans="1:16" ht="94.5" x14ac:dyDescent="0.25">
      <c r="A61" s="192"/>
      <c r="B61" s="195"/>
      <c r="C61" s="232"/>
      <c r="D61" s="233"/>
      <c r="E61" s="234"/>
      <c r="F61" s="52"/>
      <c r="G61" s="53"/>
      <c r="H61" s="53"/>
      <c r="I61" s="53"/>
      <c r="J61" s="54"/>
      <c r="K61" s="65" t="s">
        <v>253</v>
      </c>
      <c r="L61" s="90">
        <v>6</v>
      </c>
      <c r="M61" s="138">
        <v>6</v>
      </c>
      <c r="N61" s="87">
        <f t="shared" si="4"/>
        <v>100</v>
      </c>
      <c r="O61" s="198"/>
      <c r="P61" s="211"/>
    </row>
    <row r="62" spans="1:16" ht="63" x14ac:dyDescent="0.25">
      <c r="A62" s="192"/>
      <c r="B62" s="195"/>
      <c r="C62" s="232"/>
      <c r="D62" s="233"/>
      <c r="E62" s="234"/>
      <c r="F62" s="52"/>
      <c r="G62" s="53"/>
      <c r="H62" s="53"/>
      <c r="I62" s="53"/>
      <c r="J62" s="54"/>
      <c r="K62" s="65" t="s">
        <v>255</v>
      </c>
      <c r="L62" s="174">
        <v>0.25600000000000001</v>
      </c>
      <c r="M62" s="138">
        <v>0.3</v>
      </c>
      <c r="N62" s="87">
        <f t="shared" si="4"/>
        <v>117.1875</v>
      </c>
      <c r="O62" s="198"/>
      <c r="P62" s="211"/>
    </row>
    <row r="63" spans="1:16" ht="31.5" x14ac:dyDescent="0.25">
      <c r="A63" s="192"/>
      <c r="B63" s="195"/>
      <c r="C63" s="232"/>
      <c r="D63" s="233"/>
      <c r="E63" s="234"/>
      <c r="F63" s="52"/>
      <c r="G63" s="53"/>
      <c r="H63" s="53"/>
      <c r="I63" s="53"/>
      <c r="J63" s="54"/>
      <c r="K63" s="65" t="s">
        <v>256</v>
      </c>
      <c r="L63" s="90">
        <v>0</v>
      </c>
      <c r="M63" s="138">
        <v>0</v>
      </c>
      <c r="N63" s="87">
        <v>100</v>
      </c>
      <c r="O63" s="198"/>
      <c r="P63" s="211"/>
    </row>
    <row r="64" spans="1:16" ht="63" x14ac:dyDescent="0.25">
      <c r="A64" s="192"/>
      <c r="B64" s="195"/>
      <c r="C64" s="232"/>
      <c r="D64" s="233"/>
      <c r="E64" s="234"/>
      <c r="F64" s="52"/>
      <c r="G64" s="53"/>
      <c r="H64" s="53"/>
      <c r="I64" s="53"/>
      <c r="J64" s="54"/>
      <c r="K64" s="65" t="s">
        <v>109</v>
      </c>
      <c r="L64" s="91">
        <v>100</v>
      </c>
      <c r="M64" s="138">
        <v>100</v>
      </c>
      <c r="N64" s="87">
        <f t="shared" si="4"/>
        <v>100</v>
      </c>
      <c r="O64" s="198"/>
      <c r="P64" s="211"/>
    </row>
    <row r="65" spans="1:16" ht="63" x14ac:dyDescent="0.25">
      <c r="A65" s="192"/>
      <c r="B65" s="195"/>
      <c r="C65" s="232"/>
      <c r="D65" s="233"/>
      <c r="E65" s="234"/>
      <c r="F65" s="52"/>
      <c r="G65" s="53"/>
      <c r="H65" s="53"/>
      <c r="I65" s="53"/>
      <c r="J65" s="54"/>
      <c r="K65" s="65" t="s">
        <v>257</v>
      </c>
      <c r="L65" s="91">
        <v>1.3</v>
      </c>
      <c r="M65" s="138">
        <v>2.6</v>
      </c>
      <c r="N65" s="87">
        <f t="shared" si="4"/>
        <v>200</v>
      </c>
      <c r="O65" s="198"/>
      <c r="P65" s="211"/>
    </row>
    <row r="66" spans="1:16" ht="31.5" x14ac:dyDescent="0.25">
      <c r="A66" s="192"/>
      <c r="B66" s="195"/>
      <c r="C66" s="232"/>
      <c r="D66" s="233"/>
      <c r="E66" s="234"/>
      <c r="F66" s="52"/>
      <c r="G66" s="53"/>
      <c r="H66" s="53"/>
      <c r="I66" s="53"/>
      <c r="J66" s="54"/>
      <c r="K66" s="65" t="s">
        <v>258</v>
      </c>
      <c r="L66" s="91">
        <v>61</v>
      </c>
      <c r="M66" s="138">
        <v>61</v>
      </c>
      <c r="N66" s="87">
        <f t="shared" si="4"/>
        <v>100</v>
      </c>
      <c r="O66" s="198"/>
      <c r="P66" s="211"/>
    </row>
    <row r="67" spans="1:16" ht="16.149999999999999" customHeight="1" thickBot="1" x14ac:dyDescent="0.3">
      <c r="A67" s="192"/>
      <c r="B67" s="195"/>
      <c r="C67" s="232"/>
      <c r="D67" s="233"/>
      <c r="E67" s="234"/>
      <c r="F67" s="52"/>
      <c r="G67" s="53"/>
      <c r="H67" s="53"/>
      <c r="I67" s="53"/>
      <c r="J67" s="54"/>
      <c r="K67" s="225" t="s">
        <v>78</v>
      </c>
      <c r="L67" s="222"/>
      <c r="M67" s="223"/>
      <c r="N67" s="66">
        <f>SUM(N47:N64)/19</f>
        <v>84.632260358917705</v>
      </c>
      <c r="O67" s="198"/>
      <c r="P67" s="211"/>
    </row>
    <row r="68" spans="1:16" ht="41.45" customHeight="1" x14ac:dyDescent="0.25">
      <c r="A68" s="200">
        <v>5</v>
      </c>
      <c r="B68" s="194" t="s">
        <v>197</v>
      </c>
      <c r="C68" s="58">
        <v>1</v>
      </c>
      <c r="D68" s="58">
        <v>1</v>
      </c>
      <c r="E68" s="58">
        <f>D68/C68*100</f>
        <v>100</v>
      </c>
      <c r="F68" s="38" t="s">
        <v>34</v>
      </c>
      <c r="G68" s="40">
        <f>G71</f>
        <v>130</v>
      </c>
      <c r="H68" s="40">
        <f t="shared" ref="H68:J68" si="5">H71</f>
        <v>130</v>
      </c>
      <c r="I68" s="40">
        <f t="shared" si="5"/>
        <v>100</v>
      </c>
      <c r="J68" s="40">
        <f t="shared" si="5"/>
        <v>100</v>
      </c>
      <c r="K68" s="79"/>
      <c r="L68" s="42"/>
      <c r="M68" s="43"/>
      <c r="N68" s="44"/>
      <c r="O68" s="197">
        <v>100</v>
      </c>
      <c r="P68" s="210" t="s">
        <v>119</v>
      </c>
    </row>
    <row r="69" spans="1:16" ht="75" customHeight="1" x14ac:dyDescent="0.25">
      <c r="A69" s="192"/>
      <c r="B69" s="195"/>
      <c r="C69" s="229" t="s">
        <v>317</v>
      </c>
      <c r="D69" s="230"/>
      <c r="E69" s="231"/>
      <c r="F69" s="45" t="s">
        <v>81</v>
      </c>
      <c r="G69" s="46"/>
      <c r="H69" s="46"/>
      <c r="I69" s="40"/>
      <c r="J69" s="63"/>
      <c r="K69" s="80"/>
      <c r="L69" s="39"/>
      <c r="M69" s="43"/>
      <c r="N69" s="44"/>
      <c r="O69" s="198"/>
      <c r="P69" s="211"/>
    </row>
    <row r="70" spans="1:16" ht="67.900000000000006" customHeight="1" x14ac:dyDescent="0.25">
      <c r="A70" s="192"/>
      <c r="B70" s="195"/>
      <c r="C70" s="232"/>
      <c r="D70" s="233"/>
      <c r="E70" s="234"/>
      <c r="F70" s="45" t="s">
        <v>80</v>
      </c>
      <c r="G70" s="46"/>
      <c r="H70" s="46"/>
      <c r="I70" s="40"/>
      <c r="J70" s="63"/>
      <c r="K70" s="80"/>
      <c r="L70" s="42"/>
      <c r="M70" s="43"/>
      <c r="N70" s="44"/>
      <c r="O70" s="198"/>
      <c r="P70" s="211"/>
    </row>
    <row r="71" spans="1:16" ht="53.45" customHeight="1" x14ac:dyDescent="0.25">
      <c r="A71" s="192"/>
      <c r="B71" s="195"/>
      <c r="C71" s="232"/>
      <c r="D71" s="233"/>
      <c r="E71" s="234"/>
      <c r="F71" s="45" t="s">
        <v>82</v>
      </c>
      <c r="G71" s="46">
        <v>130</v>
      </c>
      <c r="H71" s="46">
        <v>130</v>
      </c>
      <c r="I71" s="40">
        <f>H71/G71*100</f>
        <v>100</v>
      </c>
      <c r="J71" s="62">
        <f>E68/I71*100</f>
        <v>100</v>
      </c>
      <c r="K71" s="80"/>
      <c r="L71" s="42"/>
      <c r="M71" s="43"/>
      <c r="N71" s="44"/>
      <c r="O71" s="198"/>
      <c r="P71" s="211"/>
    </row>
    <row r="72" spans="1:16" ht="86.45" customHeight="1" x14ac:dyDescent="0.25">
      <c r="A72" s="192"/>
      <c r="B72" s="195"/>
      <c r="C72" s="232"/>
      <c r="D72" s="233"/>
      <c r="E72" s="234"/>
      <c r="F72" s="48" t="s">
        <v>83</v>
      </c>
      <c r="G72" s="46"/>
      <c r="H72" s="46"/>
      <c r="I72" s="40"/>
      <c r="J72" s="63"/>
      <c r="K72" s="80"/>
      <c r="L72" s="42"/>
      <c r="M72" s="43"/>
      <c r="N72" s="44"/>
      <c r="O72" s="198"/>
      <c r="P72" s="211"/>
    </row>
    <row r="73" spans="1:16" ht="31.15" customHeight="1" thickBot="1" x14ac:dyDescent="0.3">
      <c r="A73" s="193"/>
      <c r="B73" s="196"/>
      <c r="C73" s="235"/>
      <c r="D73" s="236"/>
      <c r="E73" s="237"/>
      <c r="F73" s="55"/>
      <c r="G73" s="56"/>
      <c r="H73" s="56"/>
      <c r="I73" s="56"/>
      <c r="J73" s="57"/>
      <c r="K73" s="225" t="s">
        <v>78</v>
      </c>
      <c r="L73" s="222"/>
      <c r="M73" s="223"/>
      <c r="N73" s="59">
        <v>100</v>
      </c>
      <c r="O73" s="199"/>
      <c r="P73" s="212"/>
    </row>
    <row r="74" spans="1:16" ht="40.15" customHeight="1" x14ac:dyDescent="0.25">
      <c r="A74" s="191">
        <v>6</v>
      </c>
      <c r="B74" s="201" t="s">
        <v>198</v>
      </c>
      <c r="C74" s="129">
        <v>2</v>
      </c>
      <c r="D74" s="129">
        <v>2</v>
      </c>
      <c r="E74" s="58">
        <f>D74/C74*100</f>
        <v>100</v>
      </c>
      <c r="F74" s="38" t="s">
        <v>34</v>
      </c>
      <c r="G74" s="40">
        <f>SUM(G75:G78)</f>
        <v>7050.1319999999996</v>
      </c>
      <c r="H74" s="40">
        <f>SUM(H75:H78)</f>
        <v>7049.6360000000004</v>
      </c>
      <c r="I74" s="40">
        <f>H74/G74*100</f>
        <v>99.99296467073242</v>
      </c>
      <c r="J74" s="63">
        <f>E74/I74*100</f>
        <v>100.00703582426098</v>
      </c>
      <c r="K74" s="79"/>
      <c r="L74" s="42"/>
      <c r="M74" s="43"/>
      <c r="N74" s="44"/>
      <c r="O74" s="208">
        <f>N79*J74/100</f>
        <v>100.00703582426098</v>
      </c>
      <c r="P74" s="277" t="s">
        <v>119</v>
      </c>
    </row>
    <row r="75" spans="1:16" ht="73.150000000000006" customHeight="1" x14ac:dyDescent="0.25">
      <c r="A75" s="192"/>
      <c r="B75" s="195"/>
      <c r="C75" s="213" t="s">
        <v>319</v>
      </c>
      <c r="D75" s="214"/>
      <c r="E75" s="215"/>
      <c r="F75" s="45" t="s">
        <v>81</v>
      </c>
      <c r="G75" s="46"/>
      <c r="H75" s="46"/>
      <c r="I75" s="40" t="e">
        <f>H75/G75*100</f>
        <v>#DIV/0!</v>
      </c>
      <c r="J75" s="62" t="e">
        <f>E74/I75*100</f>
        <v>#DIV/0!</v>
      </c>
      <c r="K75" s="80"/>
      <c r="L75" s="39"/>
      <c r="M75" s="43"/>
      <c r="N75" s="44"/>
      <c r="O75" s="198"/>
      <c r="P75" s="211"/>
    </row>
    <row r="76" spans="1:16" ht="63.6" customHeight="1" x14ac:dyDescent="0.25">
      <c r="A76" s="192"/>
      <c r="B76" s="195"/>
      <c r="C76" s="216"/>
      <c r="D76" s="217"/>
      <c r="E76" s="218"/>
      <c r="F76" s="45" t="s">
        <v>80</v>
      </c>
      <c r="G76" s="46"/>
      <c r="H76" s="46"/>
      <c r="I76" s="40" t="e">
        <f>H76/G76*100</f>
        <v>#DIV/0!</v>
      </c>
      <c r="J76" s="67" t="e">
        <f>E74/I76*100</f>
        <v>#DIV/0!</v>
      </c>
      <c r="K76" s="80"/>
      <c r="L76" s="42"/>
      <c r="M76" s="43"/>
      <c r="N76" s="44"/>
      <c r="O76" s="198"/>
      <c r="P76" s="211"/>
    </row>
    <row r="77" spans="1:16" ht="67.150000000000006" customHeight="1" x14ac:dyDescent="0.25">
      <c r="A77" s="192"/>
      <c r="B77" s="195"/>
      <c r="C77" s="216"/>
      <c r="D77" s="217"/>
      <c r="E77" s="218"/>
      <c r="F77" s="45" t="s">
        <v>82</v>
      </c>
      <c r="G77" s="46">
        <v>7050.1319999999996</v>
      </c>
      <c r="H77" s="46">
        <v>7049.6360000000004</v>
      </c>
      <c r="I77" s="40">
        <f>H77/G77*100</f>
        <v>99.99296467073242</v>
      </c>
      <c r="J77" s="67">
        <f>E74/I77*100</f>
        <v>100.00703582426098</v>
      </c>
      <c r="K77" s="80"/>
      <c r="L77" s="42"/>
      <c r="M77" s="43"/>
      <c r="N77" s="44"/>
      <c r="O77" s="198"/>
      <c r="P77" s="211"/>
    </row>
    <row r="78" spans="1:16" ht="87.6" customHeight="1" x14ac:dyDescent="0.25">
      <c r="A78" s="192"/>
      <c r="B78" s="195"/>
      <c r="C78" s="216"/>
      <c r="D78" s="217"/>
      <c r="E78" s="218"/>
      <c r="F78" s="48" t="s">
        <v>83</v>
      </c>
      <c r="G78" s="46"/>
      <c r="H78" s="46"/>
      <c r="I78" s="40"/>
      <c r="J78" s="60"/>
      <c r="K78" s="123"/>
      <c r="L78" s="124"/>
      <c r="M78" s="125"/>
      <c r="N78" s="126"/>
      <c r="O78" s="198"/>
      <c r="P78" s="211"/>
    </row>
    <row r="79" spans="1:16" ht="39" customHeight="1" x14ac:dyDescent="0.25">
      <c r="A79" s="192"/>
      <c r="B79" s="195"/>
      <c r="C79" s="216"/>
      <c r="D79" s="217"/>
      <c r="E79" s="218"/>
      <c r="F79" s="204"/>
      <c r="G79" s="205"/>
      <c r="H79" s="205"/>
      <c r="I79" s="205"/>
      <c r="J79" s="205"/>
      <c r="K79" s="239" t="s">
        <v>78</v>
      </c>
      <c r="L79" s="238"/>
      <c r="M79" s="238"/>
      <c r="N79" s="119">
        <f>E74</f>
        <v>100</v>
      </c>
      <c r="O79" s="198"/>
      <c r="P79" s="211"/>
    </row>
    <row r="80" spans="1:16" ht="114.6" customHeight="1" x14ac:dyDescent="0.25">
      <c r="A80" s="203"/>
      <c r="B80" s="202"/>
      <c r="C80" s="281"/>
      <c r="D80" s="282"/>
      <c r="E80" s="283"/>
      <c r="F80" s="206"/>
      <c r="G80" s="207"/>
      <c r="H80" s="207"/>
      <c r="I80" s="207"/>
      <c r="J80" s="207"/>
      <c r="K80" s="121"/>
      <c r="L80" s="122"/>
      <c r="M80" s="122"/>
      <c r="N80" s="120"/>
      <c r="O80" s="209"/>
      <c r="P80" s="284"/>
    </row>
    <row r="81" spans="1:16" ht="96" customHeight="1" x14ac:dyDescent="0.25">
      <c r="A81" s="200">
        <v>7</v>
      </c>
      <c r="B81" s="194" t="s">
        <v>199</v>
      </c>
      <c r="C81" s="129">
        <v>2</v>
      </c>
      <c r="D81" s="129">
        <v>2</v>
      </c>
      <c r="E81" s="58">
        <f>D81/C81*100</f>
        <v>100</v>
      </c>
      <c r="F81" s="38" t="s">
        <v>34</v>
      </c>
      <c r="G81" s="40">
        <f>SUM(G82:G85)</f>
        <v>4601.0277000000006</v>
      </c>
      <c r="H81" s="40">
        <f>SUM(H82:H85)</f>
        <v>4600.6917000000003</v>
      </c>
      <c r="I81" s="40">
        <f>H81/G81*100</f>
        <v>99.992697283695989</v>
      </c>
      <c r="J81" s="63">
        <f>$E$81/I81*100</f>
        <v>100.00730324963962</v>
      </c>
      <c r="K81" s="153" t="s">
        <v>244</v>
      </c>
      <c r="L81" s="127">
        <v>2</v>
      </c>
      <c r="M81" s="139">
        <v>0</v>
      </c>
      <c r="N81" s="128">
        <f>M81/L81*100</f>
        <v>0</v>
      </c>
      <c r="O81" s="197">
        <f>N89*J81/100</f>
        <v>40.768128695932639</v>
      </c>
      <c r="P81" s="210" t="s">
        <v>326</v>
      </c>
    </row>
    <row r="82" spans="1:16" ht="47.25" x14ac:dyDescent="0.25">
      <c r="A82" s="192"/>
      <c r="B82" s="195"/>
      <c r="C82" s="240" t="s">
        <v>179</v>
      </c>
      <c r="D82" s="241"/>
      <c r="E82" s="242"/>
      <c r="F82" s="45" t="s">
        <v>81</v>
      </c>
      <c r="G82" s="46">
        <v>1893.1559999999999</v>
      </c>
      <c r="H82" s="46">
        <v>1893.1559999999999</v>
      </c>
      <c r="I82" s="40">
        <f>H82/G82*100</f>
        <v>100</v>
      </c>
      <c r="J82" s="63">
        <f>$E$81/I82*100</f>
        <v>100</v>
      </c>
      <c r="K82" s="103" t="s">
        <v>93</v>
      </c>
      <c r="L82" s="39">
        <v>1</v>
      </c>
      <c r="M82" s="131">
        <v>1</v>
      </c>
      <c r="N82" s="92">
        <f>M82/L82*100</f>
        <v>100</v>
      </c>
      <c r="O82" s="198"/>
      <c r="P82" s="211"/>
    </row>
    <row r="83" spans="1:16" ht="126" x14ac:dyDescent="0.25">
      <c r="A83" s="192"/>
      <c r="B83" s="195"/>
      <c r="C83" s="243"/>
      <c r="D83" s="244"/>
      <c r="E83" s="245"/>
      <c r="F83" s="45" t="s">
        <v>80</v>
      </c>
      <c r="G83" s="46">
        <v>485.73770000000002</v>
      </c>
      <c r="H83" s="46">
        <v>485.73770000000002</v>
      </c>
      <c r="I83" s="40">
        <f>H83/G83*100</f>
        <v>100</v>
      </c>
      <c r="J83" s="63">
        <f>$E$81/I83*100</f>
        <v>100</v>
      </c>
      <c r="K83" s="103" t="s">
        <v>245</v>
      </c>
      <c r="L83" s="39">
        <v>50</v>
      </c>
      <c r="M83" s="131">
        <v>57</v>
      </c>
      <c r="N83" s="92">
        <f t="shared" ref="N83:N86" si="6">M83/L83*100</f>
        <v>113.99999999999999</v>
      </c>
      <c r="O83" s="198"/>
      <c r="P83" s="211"/>
    </row>
    <row r="84" spans="1:16" ht="141.75" x14ac:dyDescent="0.25">
      <c r="A84" s="192"/>
      <c r="B84" s="195"/>
      <c r="C84" s="243"/>
      <c r="D84" s="244"/>
      <c r="E84" s="245"/>
      <c r="F84" s="45" t="s">
        <v>82</v>
      </c>
      <c r="G84" s="46">
        <v>34</v>
      </c>
      <c r="H84" s="46">
        <v>33.664000000000001</v>
      </c>
      <c r="I84" s="40">
        <f>H84/G84*100</f>
        <v>99.011764705882356</v>
      </c>
      <c r="J84" s="63">
        <f>$E$81/I84*100</f>
        <v>100.99809885931559</v>
      </c>
      <c r="K84" s="103" t="s">
        <v>246</v>
      </c>
      <c r="L84" s="39">
        <v>33</v>
      </c>
      <c r="M84" s="131">
        <v>37</v>
      </c>
      <c r="N84" s="93">
        <f t="shared" si="6"/>
        <v>112.12121212121211</v>
      </c>
      <c r="O84" s="198"/>
      <c r="P84" s="211"/>
    </row>
    <row r="85" spans="1:16" ht="57" customHeight="1" x14ac:dyDescent="0.25">
      <c r="A85" s="192"/>
      <c r="B85" s="195"/>
      <c r="C85" s="243"/>
      <c r="D85" s="244"/>
      <c r="E85" s="245"/>
      <c r="F85" s="48" t="s">
        <v>83</v>
      </c>
      <c r="G85" s="130">
        <v>2188.134</v>
      </c>
      <c r="H85" s="130">
        <v>2188.134</v>
      </c>
      <c r="I85" s="40">
        <f>H85/G85*100</f>
        <v>100</v>
      </c>
      <c r="J85" s="63">
        <f>$E$81/I85*100</f>
        <v>100</v>
      </c>
      <c r="K85" s="103" t="s">
        <v>247</v>
      </c>
      <c r="L85" s="39">
        <v>1.089</v>
      </c>
      <c r="M85" s="131">
        <v>0</v>
      </c>
      <c r="N85" s="92">
        <f t="shared" si="6"/>
        <v>0</v>
      </c>
      <c r="O85" s="198"/>
      <c r="P85" s="211"/>
    </row>
    <row r="86" spans="1:16" ht="57" customHeight="1" x14ac:dyDescent="0.25">
      <c r="A86" s="192"/>
      <c r="B86" s="195"/>
      <c r="C86" s="243"/>
      <c r="D86" s="244"/>
      <c r="E86" s="245"/>
      <c r="F86" s="100"/>
      <c r="G86" s="172"/>
      <c r="H86" s="172"/>
      <c r="I86" s="101"/>
      <c r="J86" s="102"/>
      <c r="K86" s="103" t="s">
        <v>248</v>
      </c>
      <c r="L86" s="39">
        <v>2.3769999999999998</v>
      </c>
      <c r="M86" s="131">
        <v>0</v>
      </c>
      <c r="N86" s="92">
        <f t="shared" si="6"/>
        <v>0</v>
      </c>
      <c r="O86" s="198"/>
      <c r="P86" s="211"/>
    </row>
    <row r="87" spans="1:16" ht="57" customHeight="1" x14ac:dyDescent="0.25">
      <c r="A87" s="192"/>
      <c r="B87" s="195"/>
      <c r="C87" s="243"/>
      <c r="D87" s="244"/>
      <c r="E87" s="245"/>
      <c r="F87" s="100"/>
      <c r="G87" s="172"/>
      <c r="H87" s="172"/>
      <c r="I87" s="101"/>
      <c r="J87" s="102"/>
      <c r="K87" s="103" t="s">
        <v>249</v>
      </c>
      <c r="L87" s="39">
        <v>0</v>
      </c>
      <c r="M87" s="131">
        <v>0</v>
      </c>
      <c r="N87" s="92">
        <v>100</v>
      </c>
      <c r="O87" s="198"/>
      <c r="P87" s="211"/>
    </row>
    <row r="88" spans="1:16" ht="57" customHeight="1" x14ac:dyDescent="0.25">
      <c r="A88" s="192"/>
      <c r="B88" s="195"/>
      <c r="C88" s="243"/>
      <c r="D88" s="244"/>
      <c r="E88" s="245"/>
      <c r="F88" s="100"/>
      <c r="G88" s="172"/>
      <c r="H88" s="172"/>
      <c r="I88" s="101"/>
      <c r="J88" s="102"/>
      <c r="K88" s="103" t="s">
        <v>250</v>
      </c>
      <c r="L88" s="39">
        <v>0</v>
      </c>
      <c r="M88" s="131">
        <v>0</v>
      </c>
      <c r="N88" s="92">
        <v>100</v>
      </c>
      <c r="O88" s="198"/>
      <c r="P88" s="211"/>
    </row>
    <row r="89" spans="1:16" ht="48.6" customHeight="1" thickBot="1" x14ac:dyDescent="0.3">
      <c r="A89" s="193"/>
      <c r="B89" s="196"/>
      <c r="C89" s="246"/>
      <c r="D89" s="247"/>
      <c r="E89" s="248"/>
      <c r="F89" s="55"/>
      <c r="G89" s="56"/>
      <c r="H89" s="56"/>
      <c r="I89" s="56"/>
      <c r="J89" s="57"/>
      <c r="K89" s="225" t="s">
        <v>78</v>
      </c>
      <c r="L89" s="222"/>
      <c r="M89" s="223"/>
      <c r="N89" s="66">
        <f>SUM(N81:N85)/8</f>
        <v>40.765151515151516</v>
      </c>
      <c r="O89" s="199"/>
      <c r="P89" s="212"/>
    </row>
    <row r="90" spans="1:16" ht="52.5" customHeight="1" x14ac:dyDescent="0.25">
      <c r="A90" s="191">
        <v>8</v>
      </c>
      <c r="B90" s="201" t="s">
        <v>176</v>
      </c>
      <c r="C90" s="58">
        <v>1</v>
      </c>
      <c r="D90" s="58">
        <v>1</v>
      </c>
      <c r="E90" s="58">
        <f>D90/C90*100</f>
        <v>100</v>
      </c>
      <c r="F90" s="38" t="s">
        <v>34</v>
      </c>
      <c r="G90" s="40">
        <f>SUM(G91:G94)</f>
        <v>3</v>
      </c>
      <c r="H90" s="40">
        <f>SUM(H91:H94)</f>
        <v>3</v>
      </c>
      <c r="I90" s="40">
        <f>H90/G90*100</f>
        <v>100</v>
      </c>
      <c r="J90" s="63">
        <f>E90/I90*100</f>
        <v>100</v>
      </c>
      <c r="K90" s="41" t="s">
        <v>173</v>
      </c>
      <c r="L90" s="131">
        <v>366</v>
      </c>
      <c r="M90" s="131">
        <v>210</v>
      </c>
      <c r="N90" s="93">
        <f>M90/L90*100</f>
        <v>57.377049180327866</v>
      </c>
      <c r="O90" s="208">
        <f>N97</f>
        <v>75.462741336127152</v>
      </c>
      <c r="P90" s="277" t="s">
        <v>185</v>
      </c>
    </row>
    <row r="91" spans="1:16" ht="79.150000000000006" customHeight="1" x14ac:dyDescent="0.25">
      <c r="A91" s="192"/>
      <c r="B91" s="195"/>
      <c r="C91" s="213" t="s">
        <v>180</v>
      </c>
      <c r="D91" s="214"/>
      <c r="E91" s="215"/>
      <c r="F91" s="45" t="s">
        <v>81</v>
      </c>
      <c r="G91" s="130"/>
      <c r="H91" s="46"/>
      <c r="I91" s="40"/>
      <c r="J91" s="60"/>
      <c r="K91" s="64" t="s">
        <v>94</v>
      </c>
      <c r="L91" s="131">
        <v>19</v>
      </c>
      <c r="M91" s="131">
        <v>15</v>
      </c>
      <c r="N91" s="93">
        <f t="shared" ref="N91:N95" si="7">M91/L91*100</f>
        <v>78.94736842105263</v>
      </c>
      <c r="O91" s="198"/>
      <c r="P91" s="211"/>
    </row>
    <row r="92" spans="1:16" ht="68.45" customHeight="1" x14ac:dyDescent="0.25">
      <c r="A92" s="192"/>
      <c r="B92" s="195"/>
      <c r="C92" s="216"/>
      <c r="D92" s="217"/>
      <c r="E92" s="218"/>
      <c r="F92" s="45" t="s">
        <v>80</v>
      </c>
      <c r="G92" s="46"/>
      <c r="H92" s="46"/>
      <c r="I92" s="40"/>
      <c r="J92" s="60"/>
      <c r="K92" s="64" t="s">
        <v>95</v>
      </c>
      <c r="L92" s="131">
        <v>59</v>
      </c>
      <c r="M92" s="131">
        <v>42</v>
      </c>
      <c r="N92" s="93">
        <f t="shared" si="7"/>
        <v>71.186440677966104</v>
      </c>
      <c r="O92" s="198"/>
      <c r="P92" s="211"/>
    </row>
    <row r="93" spans="1:16" ht="52.9" customHeight="1" x14ac:dyDescent="0.25">
      <c r="A93" s="192"/>
      <c r="B93" s="195"/>
      <c r="C93" s="216"/>
      <c r="D93" s="217"/>
      <c r="E93" s="218"/>
      <c r="F93" s="45" t="s">
        <v>82</v>
      </c>
      <c r="G93" s="46">
        <v>3</v>
      </c>
      <c r="H93" s="46">
        <v>3</v>
      </c>
      <c r="I93" s="40">
        <f>H93/G93*100</f>
        <v>100</v>
      </c>
      <c r="J93" s="62">
        <f>E90/I93*100</f>
        <v>100</v>
      </c>
      <c r="K93" s="64" t="s">
        <v>96</v>
      </c>
      <c r="L93" s="131">
        <v>3</v>
      </c>
      <c r="M93" s="131">
        <v>2</v>
      </c>
      <c r="N93" s="93">
        <f t="shared" si="7"/>
        <v>66.666666666666657</v>
      </c>
      <c r="O93" s="198"/>
      <c r="P93" s="211"/>
    </row>
    <row r="94" spans="1:16" ht="85.9" customHeight="1" x14ac:dyDescent="0.25">
      <c r="A94" s="192"/>
      <c r="B94" s="195"/>
      <c r="C94" s="216"/>
      <c r="D94" s="217"/>
      <c r="E94" s="218"/>
      <c r="F94" s="48" t="s">
        <v>83</v>
      </c>
      <c r="G94" s="46"/>
      <c r="H94" s="46"/>
      <c r="I94" s="40"/>
      <c r="J94" s="60"/>
      <c r="K94" s="64" t="s">
        <v>97</v>
      </c>
      <c r="L94" s="131">
        <v>285</v>
      </c>
      <c r="M94" s="131">
        <v>251</v>
      </c>
      <c r="N94" s="93">
        <f t="shared" si="7"/>
        <v>88.070175438596493</v>
      </c>
      <c r="O94" s="198"/>
      <c r="P94" s="211"/>
    </row>
    <row r="95" spans="1:16" ht="63" x14ac:dyDescent="0.25">
      <c r="A95" s="192"/>
      <c r="B95" s="195"/>
      <c r="C95" s="216"/>
      <c r="D95" s="217"/>
      <c r="E95" s="218"/>
      <c r="F95" s="49"/>
      <c r="G95" s="50"/>
      <c r="H95" s="50"/>
      <c r="I95" s="50"/>
      <c r="J95" s="51"/>
      <c r="K95" s="65" t="s">
        <v>98</v>
      </c>
      <c r="L95" s="71">
        <v>203</v>
      </c>
      <c r="M95" s="132">
        <v>175</v>
      </c>
      <c r="N95" s="93">
        <f t="shared" si="7"/>
        <v>86.206896551724128</v>
      </c>
      <c r="O95" s="198"/>
      <c r="P95" s="211"/>
    </row>
    <row r="96" spans="1:16" ht="94.5" x14ac:dyDescent="0.25">
      <c r="A96" s="192"/>
      <c r="B96" s="195"/>
      <c r="C96" s="216"/>
      <c r="D96" s="217"/>
      <c r="E96" s="218"/>
      <c r="F96" s="52"/>
      <c r="G96" s="53"/>
      <c r="H96" s="53"/>
      <c r="I96" s="53"/>
      <c r="J96" s="54"/>
      <c r="K96" s="65" t="s">
        <v>171</v>
      </c>
      <c r="L96" s="71">
        <v>6564.3</v>
      </c>
      <c r="M96" s="132">
        <v>5237.3</v>
      </c>
      <c r="N96" s="93">
        <f>M96/L96*100</f>
        <v>79.784592416556222</v>
      </c>
      <c r="O96" s="198"/>
      <c r="P96" s="211"/>
    </row>
    <row r="97" spans="1:16" ht="16.5" thickBot="1" x14ac:dyDescent="0.3">
      <c r="A97" s="193"/>
      <c r="B97" s="196"/>
      <c r="C97" s="219"/>
      <c r="D97" s="220"/>
      <c r="E97" s="224"/>
      <c r="F97" s="55"/>
      <c r="G97" s="56"/>
      <c r="H97" s="56"/>
      <c r="I97" s="56"/>
      <c r="J97" s="57"/>
      <c r="K97" s="225" t="s">
        <v>78</v>
      </c>
      <c r="L97" s="222"/>
      <c r="M97" s="223"/>
      <c r="N97" s="66">
        <f>SUM(N90:N96)/7</f>
        <v>75.462741336127152</v>
      </c>
      <c r="O97" s="199"/>
      <c r="P97" s="212"/>
    </row>
    <row r="98" spans="1:16" ht="45" customHeight="1" x14ac:dyDescent="0.25">
      <c r="A98" s="200">
        <v>9</v>
      </c>
      <c r="B98" s="194" t="s">
        <v>200</v>
      </c>
      <c r="C98" s="58">
        <v>1</v>
      </c>
      <c r="D98" s="58">
        <v>1</v>
      </c>
      <c r="E98" s="58">
        <f>D98/C98*100</f>
        <v>100</v>
      </c>
      <c r="F98" s="38" t="s">
        <v>34</v>
      </c>
      <c r="G98" s="40">
        <f>SUM(G99:G102)</f>
        <v>45</v>
      </c>
      <c r="H98" s="40">
        <f>SUM(H99:H102)</f>
        <v>45</v>
      </c>
      <c r="I98" s="40">
        <f>H98/G98*100</f>
        <v>100</v>
      </c>
      <c r="J98" s="62">
        <f>E98/I98*100</f>
        <v>100</v>
      </c>
      <c r="K98" s="79"/>
      <c r="L98" s="42"/>
      <c r="M98" s="43"/>
      <c r="N98" s="44"/>
      <c r="O98" s="278">
        <f>N103*J98/100</f>
        <v>100</v>
      </c>
      <c r="P98" s="277" t="s">
        <v>119</v>
      </c>
    </row>
    <row r="99" spans="1:16" ht="73.150000000000006" customHeight="1" x14ac:dyDescent="0.25">
      <c r="A99" s="192"/>
      <c r="B99" s="195"/>
      <c r="C99" s="229" t="s">
        <v>181</v>
      </c>
      <c r="D99" s="230"/>
      <c r="E99" s="231"/>
      <c r="F99" s="45" t="s">
        <v>81</v>
      </c>
      <c r="G99" s="46"/>
      <c r="H99" s="46"/>
      <c r="I99" s="40"/>
      <c r="J99" s="60"/>
      <c r="K99" s="80"/>
      <c r="L99" s="39"/>
      <c r="M99" s="43"/>
      <c r="N99" s="44"/>
      <c r="O99" s="279"/>
      <c r="P99" s="211"/>
    </row>
    <row r="100" spans="1:16" ht="62.45" customHeight="1" x14ac:dyDescent="0.25">
      <c r="A100" s="192"/>
      <c r="B100" s="195"/>
      <c r="C100" s="232"/>
      <c r="D100" s="233"/>
      <c r="E100" s="234"/>
      <c r="F100" s="45" t="s">
        <v>80</v>
      </c>
      <c r="G100" s="46"/>
      <c r="H100" s="46"/>
      <c r="I100" s="40"/>
      <c r="J100" s="60"/>
      <c r="K100" s="80"/>
      <c r="L100" s="42"/>
      <c r="M100" s="43"/>
      <c r="N100" s="44"/>
      <c r="O100" s="279"/>
      <c r="P100" s="211"/>
    </row>
    <row r="101" spans="1:16" ht="49.15" customHeight="1" x14ac:dyDescent="0.25">
      <c r="A101" s="192"/>
      <c r="B101" s="195"/>
      <c r="C101" s="232"/>
      <c r="D101" s="233"/>
      <c r="E101" s="234"/>
      <c r="F101" s="45" t="s">
        <v>82</v>
      </c>
      <c r="G101" s="46">
        <v>45</v>
      </c>
      <c r="H101" s="46">
        <v>45</v>
      </c>
      <c r="I101" s="40">
        <f>H101/G101*100</f>
        <v>100</v>
      </c>
      <c r="J101" s="62">
        <f>E98/I101*100</f>
        <v>100</v>
      </c>
      <c r="K101" s="80"/>
      <c r="L101" s="42"/>
      <c r="M101" s="43"/>
      <c r="N101" s="44"/>
      <c r="O101" s="279"/>
      <c r="P101" s="211"/>
    </row>
    <row r="102" spans="1:16" ht="82.9" customHeight="1" x14ac:dyDescent="0.25">
      <c r="A102" s="192"/>
      <c r="B102" s="195"/>
      <c r="C102" s="232"/>
      <c r="D102" s="233"/>
      <c r="E102" s="234"/>
      <c r="F102" s="48" t="s">
        <v>83</v>
      </c>
      <c r="G102" s="46"/>
      <c r="H102" s="46"/>
      <c r="I102" s="40"/>
      <c r="J102" s="60"/>
      <c r="K102" s="80"/>
      <c r="L102" s="42"/>
      <c r="M102" s="43"/>
      <c r="N102" s="44"/>
      <c r="O102" s="279"/>
      <c r="P102" s="211"/>
    </row>
    <row r="103" spans="1:16" ht="16.5" thickBot="1" x14ac:dyDescent="0.3">
      <c r="A103" s="193"/>
      <c r="B103" s="196"/>
      <c r="C103" s="235"/>
      <c r="D103" s="236"/>
      <c r="E103" s="237"/>
      <c r="F103" s="55"/>
      <c r="G103" s="56"/>
      <c r="H103" s="56"/>
      <c r="I103" s="56"/>
      <c r="J103" s="57"/>
      <c r="K103" s="225" t="s">
        <v>78</v>
      </c>
      <c r="L103" s="222"/>
      <c r="M103" s="223"/>
      <c r="N103" s="59">
        <f>E98</f>
        <v>100</v>
      </c>
      <c r="O103" s="280"/>
      <c r="P103" s="212"/>
    </row>
    <row r="104" spans="1:16" ht="79.150000000000006" customHeight="1" x14ac:dyDescent="0.25">
      <c r="A104" s="200">
        <v>10</v>
      </c>
      <c r="B104" s="194" t="s">
        <v>201</v>
      </c>
      <c r="C104" s="58">
        <v>1</v>
      </c>
      <c r="D104" s="58">
        <v>1</v>
      </c>
      <c r="E104" s="97">
        <f>D104/C104*100</f>
        <v>100</v>
      </c>
      <c r="F104" s="38" t="s">
        <v>34</v>
      </c>
      <c r="G104" s="40">
        <f>SUM(G105:G108)</f>
        <v>6604.1</v>
      </c>
      <c r="H104" s="40">
        <f>SUM(H105:H108)</f>
        <v>2697.1379999999999</v>
      </c>
      <c r="I104" s="40">
        <f>H104/G104*100</f>
        <v>40.840356748080737</v>
      </c>
      <c r="J104" s="63">
        <f>E104/I104*100</f>
        <v>244.8558434903961</v>
      </c>
      <c r="K104" s="81" t="s">
        <v>0</v>
      </c>
      <c r="L104" s="175">
        <v>112.8</v>
      </c>
      <c r="M104" s="175">
        <v>122.1</v>
      </c>
      <c r="N104" s="93">
        <f>M104/L104*100</f>
        <v>108.24468085106382</v>
      </c>
      <c r="O104" s="197">
        <f>N145*J104/100</f>
        <v>247.66314662058275</v>
      </c>
      <c r="P104" s="277" t="s">
        <v>120</v>
      </c>
    </row>
    <row r="105" spans="1:16" ht="63" x14ac:dyDescent="0.25">
      <c r="A105" s="192"/>
      <c r="B105" s="195"/>
      <c r="C105" s="213" t="s">
        <v>276</v>
      </c>
      <c r="D105" s="214"/>
      <c r="E105" s="215"/>
      <c r="F105" s="45" t="s">
        <v>81</v>
      </c>
      <c r="G105" s="46"/>
      <c r="H105" s="46"/>
      <c r="I105" s="40"/>
      <c r="J105" s="60"/>
      <c r="K105" s="81" t="s">
        <v>1</v>
      </c>
      <c r="L105" s="175">
        <v>131.69999999999999</v>
      </c>
      <c r="M105" s="175">
        <v>150.69999999999999</v>
      </c>
      <c r="N105" s="93">
        <f t="shared" ref="N105:N144" si="8">M105/L105*100</f>
        <v>114.42672741078208</v>
      </c>
      <c r="O105" s="198"/>
      <c r="P105" s="211"/>
    </row>
    <row r="106" spans="1:16" ht="63" x14ac:dyDescent="0.25">
      <c r="A106" s="192"/>
      <c r="B106" s="195"/>
      <c r="C106" s="216"/>
      <c r="D106" s="217"/>
      <c r="E106" s="218"/>
      <c r="F106" s="45" t="s">
        <v>80</v>
      </c>
      <c r="G106" s="46">
        <v>3922.8</v>
      </c>
      <c r="H106" s="46">
        <v>2697.1379999999999</v>
      </c>
      <c r="I106" s="40">
        <f>H106/G106*100</f>
        <v>68.75542979504435</v>
      </c>
      <c r="J106" s="62">
        <f>E104/I106*100</f>
        <v>145.44305853093169</v>
      </c>
      <c r="K106" s="81" t="s">
        <v>2</v>
      </c>
      <c r="L106" s="175">
        <v>103.5</v>
      </c>
      <c r="M106" s="175">
        <v>105.8</v>
      </c>
      <c r="N106" s="93">
        <f t="shared" si="8"/>
        <v>102.22222222222221</v>
      </c>
      <c r="O106" s="198"/>
      <c r="P106" s="211"/>
    </row>
    <row r="107" spans="1:16" ht="63" x14ac:dyDescent="0.25">
      <c r="A107" s="192"/>
      <c r="B107" s="195"/>
      <c r="C107" s="216"/>
      <c r="D107" s="217"/>
      <c r="E107" s="218"/>
      <c r="F107" s="45" t="s">
        <v>82</v>
      </c>
      <c r="G107" s="46">
        <v>2681.3</v>
      </c>
      <c r="H107" s="46">
        <v>0</v>
      </c>
      <c r="I107" s="40">
        <f>H107/G107*100</f>
        <v>0</v>
      </c>
      <c r="J107" s="62" t="e">
        <f>E104/I107*100</f>
        <v>#DIV/0!</v>
      </c>
      <c r="K107" s="81" t="s">
        <v>3</v>
      </c>
      <c r="L107" s="175">
        <v>101.2</v>
      </c>
      <c r="M107" s="175">
        <v>105.6</v>
      </c>
      <c r="N107" s="93">
        <f t="shared" si="8"/>
        <v>104.34782608695652</v>
      </c>
      <c r="O107" s="198"/>
      <c r="P107" s="211"/>
    </row>
    <row r="108" spans="1:16" ht="84" customHeight="1" x14ac:dyDescent="0.25">
      <c r="A108" s="192"/>
      <c r="B108" s="195"/>
      <c r="C108" s="216"/>
      <c r="D108" s="217"/>
      <c r="E108" s="218"/>
      <c r="F108" s="48" t="s">
        <v>83</v>
      </c>
      <c r="G108" s="46"/>
      <c r="H108" s="46"/>
      <c r="I108" s="40"/>
      <c r="J108" s="60"/>
      <c r="K108" s="81" t="s">
        <v>4</v>
      </c>
      <c r="L108" s="175">
        <v>50</v>
      </c>
      <c r="M108" s="175">
        <v>57.3</v>
      </c>
      <c r="N108" s="93">
        <f t="shared" si="8"/>
        <v>114.6</v>
      </c>
      <c r="O108" s="198"/>
      <c r="P108" s="211"/>
    </row>
    <row r="109" spans="1:16" ht="63" x14ac:dyDescent="0.25">
      <c r="A109" s="192"/>
      <c r="B109" s="195"/>
      <c r="C109" s="216"/>
      <c r="D109" s="217"/>
      <c r="E109" s="218"/>
      <c r="F109" s="49"/>
      <c r="G109" s="50"/>
      <c r="H109" s="50"/>
      <c r="I109" s="50"/>
      <c r="J109" s="51"/>
      <c r="K109" s="81" t="s">
        <v>5</v>
      </c>
      <c r="L109" s="175">
        <v>31</v>
      </c>
      <c r="M109" s="175">
        <v>22.3</v>
      </c>
      <c r="N109" s="93">
        <f t="shared" si="8"/>
        <v>71.935483870967744</v>
      </c>
      <c r="O109" s="198"/>
      <c r="P109" s="211"/>
    </row>
    <row r="110" spans="1:16" ht="110.25" x14ac:dyDescent="0.25">
      <c r="A110" s="192"/>
      <c r="B110" s="195"/>
      <c r="C110" s="216"/>
      <c r="D110" s="217"/>
      <c r="E110" s="218"/>
      <c r="F110" s="52"/>
      <c r="G110" s="53"/>
      <c r="H110" s="53"/>
      <c r="I110" s="53"/>
      <c r="J110" s="54"/>
      <c r="K110" s="81" t="s">
        <v>6</v>
      </c>
      <c r="L110" s="175">
        <v>25670</v>
      </c>
      <c r="M110" s="175">
        <v>25847</v>
      </c>
      <c r="N110" s="93">
        <f t="shared" si="8"/>
        <v>100.68952084144915</v>
      </c>
      <c r="O110" s="198"/>
      <c r="P110" s="211"/>
    </row>
    <row r="111" spans="1:16" ht="31.5" x14ac:dyDescent="0.25">
      <c r="A111" s="192"/>
      <c r="B111" s="195"/>
      <c r="C111" s="216"/>
      <c r="D111" s="217"/>
      <c r="E111" s="218"/>
      <c r="F111" s="52"/>
      <c r="G111" s="53"/>
      <c r="H111" s="53"/>
      <c r="I111" s="53"/>
      <c r="J111" s="54"/>
      <c r="K111" s="81" t="s">
        <v>7</v>
      </c>
      <c r="L111" s="175">
        <v>115.1</v>
      </c>
      <c r="M111" s="175">
        <v>125.2</v>
      </c>
      <c r="N111" s="93">
        <f t="shared" si="8"/>
        <v>108.77497827975675</v>
      </c>
      <c r="O111" s="198"/>
      <c r="P111" s="211"/>
    </row>
    <row r="112" spans="1:16" ht="47.25" x14ac:dyDescent="0.25">
      <c r="A112" s="192"/>
      <c r="B112" s="195"/>
      <c r="C112" s="216"/>
      <c r="D112" s="217"/>
      <c r="E112" s="218"/>
      <c r="F112" s="52"/>
      <c r="G112" s="53"/>
      <c r="H112" s="53"/>
      <c r="I112" s="53"/>
      <c r="J112" s="54"/>
      <c r="K112" s="81" t="s">
        <v>8</v>
      </c>
      <c r="L112" s="175">
        <v>658</v>
      </c>
      <c r="M112" s="175">
        <v>845</v>
      </c>
      <c r="N112" s="93">
        <f t="shared" si="8"/>
        <v>128.419452887538</v>
      </c>
      <c r="O112" s="198"/>
      <c r="P112" s="211"/>
    </row>
    <row r="113" spans="1:16" x14ac:dyDescent="0.25">
      <c r="A113" s="192"/>
      <c r="B113" s="195"/>
      <c r="C113" s="216"/>
      <c r="D113" s="217"/>
      <c r="E113" s="218"/>
      <c r="F113" s="52"/>
      <c r="G113" s="53"/>
      <c r="H113" s="53"/>
      <c r="I113" s="53"/>
      <c r="J113" s="54"/>
      <c r="K113" s="81" t="s">
        <v>174</v>
      </c>
      <c r="L113" s="175">
        <v>1</v>
      </c>
      <c r="M113" s="176">
        <v>1</v>
      </c>
      <c r="N113" s="93">
        <f t="shared" si="8"/>
        <v>100</v>
      </c>
      <c r="O113" s="198"/>
      <c r="P113" s="211"/>
    </row>
    <row r="114" spans="1:16" x14ac:dyDescent="0.25">
      <c r="A114" s="192"/>
      <c r="B114" s="195"/>
      <c r="C114" s="216"/>
      <c r="D114" s="217"/>
      <c r="E114" s="218"/>
      <c r="F114" s="52"/>
      <c r="G114" s="53"/>
      <c r="H114" s="53"/>
      <c r="I114" s="53"/>
      <c r="J114" s="54"/>
      <c r="K114" s="81" t="s">
        <v>175</v>
      </c>
      <c r="L114" s="175">
        <v>3</v>
      </c>
      <c r="M114" s="176">
        <v>2</v>
      </c>
      <c r="N114" s="93">
        <f t="shared" si="8"/>
        <v>66.666666666666657</v>
      </c>
      <c r="O114" s="198"/>
      <c r="P114" s="211"/>
    </row>
    <row r="115" spans="1:16" x14ac:dyDescent="0.25">
      <c r="A115" s="192"/>
      <c r="B115" s="195"/>
      <c r="C115" s="216"/>
      <c r="D115" s="217"/>
      <c r="E115" s="218"/>
      <c r="F115" s="52"/>
      <c r="G115" s="53"/>
      <c r="H115" s="53"/>
      <c r="I115" s="53"/>
      <c r="J115" s="54"/>
      <c r="K115" s="81" t="s">
        <v>259</v>
      </c>
      <c r="L115" s="175"/>
      <c r="M115" s="176">
        <v>1</v>
      </c>
      <c r="N115" s="93">
        <v>100</v>
      </c>
      <c r="O115" s="198"/>
      <c r="P115" s="211"/>
    </row>
    <row r="116" spans="1:16" x14ac:dyDescent="0.25">
      <c r="A116" s="192"/>
      <c r="B116" s="195"/>
      <c r="C116" s="216"/>
      <c r="D116" s="217"/>
      <c r="E116" s="218"/>
      <c r="F116" s="52"/>
      <c r="G116" s="53"/>
      <c r="H116" s="53"/>
      <c r="I116" s="53"/>
      <c r="J116" s="54"/>
      <c r="K116" s="81" t="s">
        <v>9</v>
      </c>
      <c r="L116" s="175">
        <v>83500</v>
      </c>
      <c r="M116" s="175">
        <v>90751</v>
      </c>
      <c r="N116" s="93">
        <f t="shared" si="8"/>
        <v>108.68383233532934</v>
      </c>
      <c r="O116" s="198"/>
      <c r="P116" s="211"/>
    </row>
    <row r="117" spans="1:16" ht="31.5" x14ac:dyDescent="0.25">
      <c r="A117" s="192"/>
      <c r="B117" s="195"/>
      <c r="C117" s="216"/>
      <c r="D117" s="217"/>
      <c r="E117" s="218"/>
      <c r="F117" s="52"/>
      <c r="G117" s="53"/>
      <c r="H117" s="53"/>
      <c r="I117" s="53"/>
      <c r="J117" s="54"/>
      <c r="K117" s="81" t="s">
        <v>10</v>
      </c>
      <c r="L117" s="175">
        <v>240000</v>
      </c>
      <c r="M117" s="175">
        <v>285252</v>
      </c>
      <c r="N117" s="93">
        <f t="shared" si="8"/>
        <v>118.855</v>
      </c>
      <c r="O117" s="198"/>
      <c r="P117" s="211"/>
    </row>
    <row r="118" spans="1:16" ht="201.75" customHeight="1" x14ac:dyDescent="0.25">
      <c r="A118" s="192"/>
      <c r="B118" s="195"/>
      <c r="C118" s="216"/>
      <c r="D118" s="217"/>
      <c r="E118" s="218"/>
      <c r="F118" s="52"/>
      <c r="G118" s="53"/>
      <c r="H118" s="53"/>
      <c r="I118" s="53"/>
      <c r="J118" s="54"/>
      <c r="K118" s="81" t="s">
        <v>260</v>
      </c>
      <c r="L118" s="175">
        <v>40</v>
      </c>
      <c r="M118" s="175">
        <v>13</v>
      </c>
      <c r="N118" s="93">
        <f t="shared" si="8"/>
        <v>32.5</v>
      </c>
      <c r="O118" s="198"/>
      <c r="P118" s="211"/>
    </row>
    <row r="119" spans="1:16" ht="63" x14ac:dyDescent="0.25">
      <c r="A119" s="192"/>
      <c r="B119" s="195"/>
      <c r="C119" s="216"/>
      <c r="D119" s="217"/>
      <c r="E119" s="218"/>
      <c r="F119" s="52"/>
      <c r="G119" s="53"/>
      <c r="H119" s="53"/>
      <c r="I119" s="53"/>
      <c r="J119" s="54"/>
      <c r="K119" s="81" t="s">
        <v>15</v>
      </c>
      <c r="L119" s="175">
        <v>33</v>
      </c>
      <c r="M119" s="175">
        <v>10</v>
      </c>
      <c r="N119" s="93">
        <f t="shared" si="8"/>
        <v>30.303030303030305</v>
      </c>
      <c r="O119" s="198"/>
      <c r="P119" s="211"/>
    </row>
    <row r="120" spans="1:16" ht="31.5" x14ac:dyDescent="0.25">
      <c r="A120" s="192"/>
      <c r="B120" s="195"/>
      <c r="C120" s="216"/>
      <c r="D120" s="217"/>
      <c r="E120" s="218"/>
      <c r="F120" s="52"/>
      <c r="G120" s="53"/>
      <c r="H120" s="53"/>
      <c r="I120" s="53"/>
      <c r="J120" s="54"/>
      <c r="K120" s="81" t="s">
        <v>261</v>
      </c>
      <c r="L120" s="175">
        <v>33851</v>
      </c>
      <c r="M120" s="175">
        <v>33805</v>
      </c>
      <c r="N120" s="93">
        <f t="shared" si="8"/>
        <v>99.86411036601578</v>
      </c>
      <c r="O120" s="198"/>
      <c r="P120" s="211"/>
    </row>
    <row r="121" spans="1:16" ht="47.25" x14ac:dyDescent="0.25">
      <c r="A121" s="192"/>
      <c r="B121" s="195"/>
      <c r="C121" s="216"/>
      <c r="D121" s="217"/>
      <c r="E121" s="218"/>
      <c r="F121" s="52"/>
      <c r="G121" s="53"/>
      <c r="H121" s="53"/>
      <c r="I121" s="53"/>
      <c r="J121" s="54"/>
      <c r="K121" s="81" t="s">
        <v>11</v>
      </c>
      <c r="L121" s="175">
        <v>8186</v>
      </c>
      <c r="M121" s="175">
        <v>8279</v>
      </c>
      <c r="N121" s="93">
        <f t="shared" si="8"/>
        <v>101.13608600048865</v>
      </c>
      <c r="O121" s="198"/>
      <c r="P121" s="211"/>
    </row>
    <row r="122" spans="1:16" ht="47.25" x14ac:dyDescent="0.25">
      <c r="A122" s="192"/>
      <c r="B122" s="195"/>
      <c r="C122" s="216"/>
      <c r="D122" s="217"/>
      <c r="E122" s="218"/>
      <c r="F122" s="52"/>
      <c r="G122" s="53"/>
      <c r="H122" s="53"/>
      <c r="I122" s="53"/>
      <c r="J122" s="54"/>
      <c r="K122" s="177" t="s">
        <v>16</v>
      </c>
      <c r="L122" s="177">
        <v>46648</v>
      </c>
      <c r="M122" s="177">
        <v>49593</v>
      </c>
      <c r="N122" s="93">
        <f t="shared" si="8"/>
        <v>106.31323958154691</v>
      </c>
      <c r="O122" s="198"/>
      <c r="P122" s="211"/>
    </row>
    <row r="123" spans="1:16" ht="189" x14ac:dyDescent="0.25">
      <c r="A123" s="192"/>
      <c r="B123" s="195"/>
      <c r="C123" s="216"/>
      <c r="D123" s="217"/>
      <c r="E123" s="218"/>
      <c r="F123" s="52"/>
      <c r="G123" s="53"/>
      <c r="H123" s="53"/>
      <c r="I123" s="53"/>
      <c r="J123" s="54"/>
      <c r="K123" s="81" t="s">
        <v>14</v>
      </c>
      <c r="L123" s="175">
        <v>400</v>
      </c>
      <c r="M123" s="175">
        <v>231</v>
      </c>
      <c r="N123" s="93">
        <f t="shared" si="8"/>
        <v>57.75</v>
      </c>
      <c r="O123" s="198"/>
      <c r="P123" s="211"/>
    </row>
    <row r="124" spans="1:16" ht="110.25" x14ac:dyDescent="0.25">
      <c r="A124" s="192"/>
      <c r="B124" s="195"/>
      <c r="C124" s="216"/>
      <c r="D124" s="217"/>
      <c r="E124" s="218"/>
      <c r="F124" s="52"/>
      <c r="G124" s="53"/>
      <c r="H124" s="53"/>
      <c r="I124" s="53"/>
      <c r="J124" s="54"/>
      <c r="K124" s="177" t="s">
        <v>262</v>
      </c>
      <c r="L124" s="177">
        <v>204</v>
      </c>
      <c r="M124" s="177">
        <v>129</v>
      </c>
      <c r="N124" s="93">
        <f t="shared" si="8"/>
        <v>63.235294117647058</v>
      </c>
      <c r="O124" s="198"/>
      <c r="P124" s="211"/>
    </row>
    <row r="125" spans="1:16" ht="78.75" x14ac:dyDescent="0.25">
      <c r="A125" s="192"/>
      <c r="B125" s="195"/>
      <c r="C125" s="216"/>
      <c r="D125" s="217"/>
      <c r="E125" s="218"/>
      <c r="F125" s="52"/>
      <c r="G125" s="53"/>
      <c r="H125" s="53"/>
      <c r="I125" s="53"/>
      <c r="J125" s="54"/>
      <c r="K125" s="178" t="s">
        <v>263</v>
      </c>
      <c r="L125" s="178">
        <v>2742</v>
      </c>
      <c r="M125" s="178">
        <v>3125</v>
      </c>
      <c r="N125" s="93">
        <f t="shared" si="8"/>
        <v>113.96790663749088</v>
      </c>
      <c r="O125" s="198"/>
      <c r="P125" s="211"/>
    </row>
    <row r="126" spans="1:16" ht="78.75" x14ac:dyDescent="0.25">
      <c r="A126" s="192"/>
      <c r="B126" s="195"/>
      <c r="C126" s="216"/>
      <c r="D126" s="217"/>
      <c r="E126" s="218"/>
      <c r="F126" s="52"/>
      <c r="G126" s="53"/>
      <c r="H126" s="53"/>
      <c r="I126" s="53"/>
      <c r="J126" s="54"/>
      <c r="K126" s="82" t="s">
        <v>17</v>
      </c>
      <c r="L126" s="179">
        <v>100</v>
      </c>
      <c r="M126" s="179">
        <v>114</v>
      </c>
      <c r="N126" s="93">
        <f t="shared" si="8"/>
        <v>113.99999999999999</v>
      </c>
      <c r="O126" s="198"/>
      <c r="P126" s="211"/>
    </row>
    <row r="127" spans="1:16" ht="63" x14ac:dyDescent="0.25">
      <c r="A127" s="192"/>
      <c r="B127" s="195"/>
      <c r="C127" s="216"/>
      <c r="D127" s="217"/>
      <c r="E127" s="218"/>
      <c r="F127" s="52"/>
      <c r="G127" s="53"/>
      <c r="H127" s="53"/>
      <c r="I127" s="53"/>
      <c r="J127" s="54"/>
      <c r="K127" s="82" t="s">
        <v>18</v>
      </c>
      <c r="L127" s="179">
        <v>10</v>
      </c>
      <c r="M127" s="179">
        <v>10</v>
      </c>
      <c r="N127" s="93">
        <f t="shared" si="8"/>
        <v>100</v>
      </c>
      <c r="O127" s="198"/>
      <c r="P127" s="211"/>
    </row>
    <row r="128" spans="1:16" ht="47.25" x14ac:dyDescent="0.25">
      <c r="A128" s="192"/>
      <c r="B128" s="195"/>
      <c r="C128" s="216"/>
      <c r="D128" s="217"/>
      <c r="E128" s="218"/>
      <c r="F128" s="52"/>
      <c r="G128" s="53"/>
      <c r="H128" s="53"/>
      <c r="I128" s="53"/>
      <c r="J128" s="54"/>
      <c r="K128" s="180" t="s">
        <v>264</v>
      </c>
      <c r="L128" s="180">
        <v>5</v>
      </c>
      <c r="M128" s="180">
        <v>2.4</v>
      </c>
      <c r="N128" s="93">
        <f t="shared" si="8"/>
        <v>48</v>
      </c>
      <c r="O128" s="198"/>
      <c r="P128" s="211"/>
    </row>
    <row r="129" spans="1:16" ht="31.5" x14ac:dyDescent="0.25">
      <c r="A129" s="192"/>
      <c r="B129" s="195"/>
      <c r="C129" s="216"/>
      <c r="D129" s="217"/>
      <c r="E129" s="218"/>
      <c r="F129" s="52"/>
      <c r="G129" s="53"/>
      <c r="H129" s="53"/>
      <c r="I129" s="53"/>
      <c r="J129" s="54"/>
      <c r="K129" s="180" t="s">
        <v>265</v>
      </c>
      <c r="L129" s="180"/>
      <c r="M129" s="180">
        <v>5497</v>
      </c>
      <c r="N129" s="93">
        <v>100</v>
      </c>
      <c r="O129" s="198"/>
      <c r="P129" s="211"/>
    </row>
    <row r="130" spans="1:16" ht="31.5" x14ac:dyDescent="0.25">
      <c r="A130" s="192"/>
      <c r="B130" s="195"/>
      <c r="C130" s="216"/>
      <c r="D130" s="217"/>
      <c r="E130" s="218"/>
      <c r="F130" s="52"/>
      <c r="G130" s="53"/>
      <c r="H130" s="53"/>
      <c r="I130" s="53"/>
      <c r="J130" s="54"/>
      <c r="K130" s="180" t="s">
        <v>266</v>
      </c>
      <c r="L130" s="180"/>
      <c r="M130" s="180">
        <v>11.8</v>
      </c>
      <c r="N130" s="93">
        <v>100</v>
      </c>
      <c r="O130" s="198"/>
      <c r="P130" s="211"/>
    </row>
    <row r="131" spans="1:16" ht="63" x14ac:dyDescent="0.25">
      <c r="A131" s="192"/>
      <c r="B131" s="195"/>
      <c r="C131" s="216"/>
      <c r="D131" s="217"/>
      <c r="E131" s="218"/>
      <c r="F131" s="52"/>
      <c r="G131" s="53"/>
      <c r="H131" s="53"/>
      <c r="I131" s="53"/>
      <c r="J131" s="54"/>
      <c r="K131" s="180" t="s">
        <v>267</v>
      </c>
      <c r="L131" s="180">
        <v>4555</v>
      </c>
      <c r="M131" s="180">
        <v>4555</v>
      </c>
      <c r="N131" s="93">
        <f t="shared" si="8"/>
        <v>100</v>
      </c>
      <c r="O131" s="198"/>
      <c r="P131" s="211"/>
    </row>
    <row r="132" spans="1:16" ht="47.25" x14ac:dyDescent="0.25">
      <c r="A132" s="192"/>
      <c r="B132" s="195"/>
      <c r="C132" s="216"/>
      <c r="D132" s="217"/>
      <c r="E132" s="218"/>
      <c r="F132" s="52"/>
      <c r="G132" s="53"/>
      <c r="H132" s="53"/>
      <c r="I132" s="53"/>
      <c r="J132" s="54"/>
      <c r="K132" s="180" t="s">
        <v>268</v>
      </c>
      <c r="L132" s="180">
        <v>31</v>
      </c>
      <c r="M132" s="180">
        <v>31</v>
      </c>
      <c r="N132" s="93">
        <f t="shared" si="8"/>
        <v>100</v>
      </c>
      <c r="O132" s="198"/>
      <c r="P132" s="211"/>
    </row>
    <row r="133" spans="1:16" ht="126" x14ac:dyDescent="0.25">
      <c r="A133" s="192"/>
      <c r="B133" s="195"/>
      <c r="C133" s="216"/>
      <c r="D133" s="217"/>
      <c r="E133" s="218"/>
      <c r="F133" s="52"/>
      <c r="G133" s="53"/>
      <c r="H133" s="53"/>
      <c r="I133" s="53"/>
      <c r="J133" s="54"/>
      <c r="K133" s="180" t="s">
        <v>269</v>
      </c>
      <c r="L133" s="180">
        <v>4</v>
      </c>
      <c r="M133" s="180">
        <v>6</v>
      </c>
      <c r="N133" s="93">
        <f t="shared" si="8"/>
        <v>150</v>
      </c>
      <c r="O133" s="198"/>
      <c r="P133" s="211"/>
    </row>
    <row r="134" spans="1:16" ht="110.25" x14ac:dyDescent="0.25">
      <c r="A134" s="192"/>
      <c r="B134" s="195"/>
      <c r="C134" s="216"/>
      <c r="D134" s="217"/>
      <c r="E134" s="218"/>
      <c r="F134" s="52"/>
      <c r="G134" s="53"/>
      <c r="H134" s="53"/>
      <c r="I134" s="53"/>
      <c r="J134" s="54"/>
      <c r="K134" s="181" t="s">
        <v>270</v>
      </c>
      <c r="L134" s="181">
        <v>10</v>
      </c>
      <c r="M134" s="181">
        <v>10</v>
      </c>
      <c r="N134" s="93">
        <f t="shared" si="8"/>
        <v>100</v>
      </c>
      <c r="O134" s="198"/>
      <c r="P134" s="211"/>
    </row>
    <row r="135" spans="1:16" ht="126" x14ac:dyDescent="0.25">
      <c r="A135" s="192"/>
      <c r="B135" s="195"/>
      <c r="C135" s="216"/>
      <c r="D135" s="217"/>
      <c r="E135" s="218"/>
      <c r="F135" s="52"/>
      <c r="G135" s="53"/>
      <c r="H135" s="53"/>
      <c r="I135" s="53"/>
      <c r="J135" s="54"/>
      <c r="K135" s="181" t="s">
        <v>271</v>
      </c>
      <c r="L135" s="181">
        <v>2</v>
      </c>
      <c r="M135" s="181">
        <v>2</v>
      </c>
      <c r="N135" s="93">
        <f t="shared" si="8"/>
        <v>100</v>
      </c>
      <c r="O135" s="198"/>
      <c r="P135" s="211"/>
    </row>
    <row r="136" spans="1:16" ht="157.5" x14ac:dyDescent="0.25">
      <c r="A136" s="192"/>
      <c r="B136" s="195"/>
      <c r="C136" s="216"/>
      <c r="D136" s="217"/>
      <c r="E136" s="218"/>
      <c r="F136" s="52"/>
      <c r="G136" s="53"/>
      <c r="H136" s="53"/>
      <c r="I136" s="53"/>
      <c r="J136" s="54"/>
      <c r="K136" s="182" t="s">
        <v>272</v>
      </c>
      <c r="L136" s="181">
        <v>10</v>
      </c>
      <c r="M136" s="183">
        <v>10</v>
      </c>
      <c r="N136" s="93">
        <f t="shared" si="8"/>
        <v>100</v>
      </c>
      <c r="O136" s="198"/>
      <c r="P136" s="211"/>
    </row>
    <row r="137" spans="1:16" ht="31.5" x14ac:dyDescent="0.25">
      <c r="A137" s="192"/>
      <c r="B137" s="195"/>
      <c r="C137" s="216"/>
      <c r="D137" s="217"/>
      <c r="E137" s="218"/>
      <c r="F137" s="52"/>
      <c r="G137" s="53"/>
      <c r="H137" s="53"/>
      <c r="I137" s="53"/>
      <c r="J137" s="54"/>
      <c r="K137" s="81" t="s">
        <v>12</v>
      </c>
      <c r="L137" s="175">
        <v>9798</v>
      </c>
      <c r="M137" s="175">
        <v>9690</v>
      </c>
      <c r="N137" s="93">
        <f t="shared" si="8"/>
        <v>98.897734231475809</v>
      </c>
      <c r="O137" s="198"/>
      <c r="P137" s="211"/>
    </row>
    <row r="138" spans="1:16" ht="31.5" x14ac:dyDescent="0.25">
      <c r="A138" s="192"/>
      <c r="B138" s="195"/>
      <c r="C138" s="216"/>
      <c r="D138" s="217"/>
      <c r="E138" s="218"/>
      <c r="F138" s="52"/>
      <c r="G138" s="53"/>
      <c r="H138" s="53"/>
      <c r="I138" s="53"/>
      <c r="J138" s="54"/>
      <c r="K138" s="81" t="s">
        <v>13</v>
      </c>
      <c r="L138" s="175">
        <v>1760</v>
      </c>
      <c r="M138" s="175">
        <v>1680</v>
      </c>
      <c r="N138" s="93">
        <f t="shared" si="8"/>
        <v>95.454545454545453</v>
      </c>
      <c r="O138" s="198"/>
      <c r="P138" s="211"/>
    </row>
    <row r="139" spans="1:16" ht="63" x14ac:dyDescent="0.25">
      <c r="A139" s="192"/>
      <c r="B139" s="195"/>
      <c r="C139" s="216"/>
      <c r="D139" s="217"/>
      <c r="E139" s="218"/>
      <c r="F139" s="52"/>
      <c r="G139" s="53"/>
      <c r="H139" s="53"/>
      <c r="I139" s="53"/>
      <c r="J139" s="54"/>
      <c r="K139" s="184" t="s">
        <v>273</v>
      </c>
      <c r="L139" s="181">
        <v>113</v>
      </c>
      <c r="M139" s="181">
        <v>100.7</v>
      </c>
      <c r="N139" s="93">
        <f t="shared" si="8"/>
        <v>89.115044247787608</v>
      </c>
      <c r="O139" s="198"/>
      <c r="P139" s="211"/>
    </row>
    <row r="140" spans="1:16" ht="126" x14ac:dyDescent="0.25">
      <c r="A140" s="192"/>
      <c r="B140" s="195"/>
      <c r="C140" s="216"/>
      <c r="D140" s="217"/>
      <c r="E140" s="218"/>
      <c r="F140" s="52"/>
      <c r="G140" s="53"/>
      <c r="H140" s="53"/>
      <c r="I140" s="53"/>
      <c r="J140" s="54"/>
      <c r="K140" s="82" t="s">
        <v>274</v>
      </c>
      <c r="L140" s="185" t="s">
        <v>275</v>
      </c>
      <c r="M140" s="179"/>
      <c r="N140" s="93">
        <v>0</v>
      </c>
      <c r="O140" s="198"/>
      <c r="P140" s="211"/>
    </row>
    <row r="141" spans="1:16" ht="126" x14ac:dyDescent="0.25">
      <c r="A141" s="192"/>
      <c r="B141" s="195"/>
      <c r="C141" s="216"/>
      <c r="D141" s="217"/>
      <c r="E141" s="218"/>
      <c r="F141" s="52"/>
      <c r="G141" s="53"/>
      <c r="H141" s="53"/>
      <c r="I141" s="53"/>
      <c r="J141" s="54"/>
      <c r="K141" s="82" t="s">
        <v>184</v>
      </c>
      <c r="L141" s="179">
        <v>133</v>
      </c>
      <c r="M141" s="179">
        <v>300</v>
      </c>
      <c r="N141" s="93">
        <f t="shared" si="8"/>
        <v>225.5639097744361</v>
      </c>
      <c r="O141" s="198"/>
      <c r="P141" s="211"/>
    </row>
    <row r="142" spans="1:16" ht="78.75" x14ac:dyDescent="0.25">
      <c r="A142" s="192"/>
      <c r="B142" s="195"/>
      <c r="C142" s="216"/>
      <c r="D142" s="217"/>
      <c r="E142" s="218"/>
      <c r="F142" s="52"/>
      <c r="G142" s="53"/>
      <c r="H142" s="53"/>
      <c r="I142" s="53"/>
      <c r="J142" s="54"/>
      <c r="K142" s="82" t="s">
        <v>19</v>
      </c>
      <c r="L142" s="179">
        <v>85</v>
      </c>
      <c r="M142" s="179">
        <v>78.3</v>
      </c>
      <c r="N142" s="93">
        <f t="shared" si="8"/>
        <v>92.117647058823522</v>
      </c>
      <c r="O142" s="198"/>
      <c r="P142" s="211"/>
    </row>
    <row r="143" spans="1:16" ht="94.5" x14ac:dyDescent="0.25">
      <c r="A143" s="192"/>
      <c r="B143" s="195"/>
      <c r="C143" s="216"/>
      <c r="D143" s="217"/>
      <c r="E143" s="218"/>
      <c r="F143" s="52"/>
      <c r="G143" s="53"/>
      <c r="H143" s="53"/>
      <c r="I143" s="53"/>
      <c r="J143" s="54"/>
      <c r="K143" s="82" t="s">
        <v>20</v>
      </c>
      <c r="L143" s="179">
        <v>22</v>
      </c>
      <c r="M143" s="179">
        <v>25</v>
      </c>
      <c r="N143" s="93">
        <f t="shared" si="8"/>
        <v>113.63636363636364</v>
      </c>
      <c r="O143" s="198"/>
      <c r="P143" s="211"/>
    </row>
    <row r="144" spans="1:16" ht="94.5" x14ac:dyDescent="0.25">
      <c r="A144" s="192"/>
      <c r="B144" s="195"/>
      <c r="C144" s="216"/>
      <c r="D144" s="217"/>
      <c r="E144" s="218"/>
      <c r="F144" s="52"/>
      <c r="G144" s="53"/>
      <c r="H144" s="53"/>
      <c r="I144" s="53"/>
      <c r="J144" s="54"/>
      <c r="K144" s="82" t="s">
        <v>21</v>
      </c>
      <c r="L144" s="179">
        <v>7</v>
      </c>
      <c r="M144" s="179">
        <v>18.71</v>
      </c>
      <c r="N144" s="93">
        <f t="shared" si="8"/>
        <v>267.28571428571428</v>
      </c>
      <c r="O144" s="198"/>
      <c r="P144" s="211"/>
    </row>
    <row r="145" spans="1:16" ht="36" customHeight="1" thickBot="1" x14ac:dyDescent="0.3">
      <c r="A145" s="193"/>
      <c r="B145" s="196"/>
      <c r="C145" s="219"/>
      <c r="D145" s="220"/>
      <c r="E145" s="224"/>
      <c r="F145" s="55"/>
      <c r="G145" s="56"/>
      <c r="H145" s="56"/>
      <c r="I145" s="56"/>
      <c r="J145" s="57"/>
      <c r="K145" s="225" t="s">
        <v>78</v>
      </c>
      <c r="L145" s="222"/>
      <c r="M145" s="223"/>
      <c r="N145" s="66">
        <f>SUM(N104:N144)/41</f>
        <v>101.14651261336826</v>
      </c>
      <c r="O145" s="199"/>
      <c r="P145" s="212"/>
    </row>
    <row r="146" spans="1:16" ht="186" customHeight="1" x14ac:dyDescent="0.25">
      <c r="A146" s="200">
        <v>11</v>
      </c>
      <c r="B146" s="194" t="s">
        <v>202</v>
      </c>
      <c r="C146" s="58">
        <v>1</v>
      </c>
      <c r="D146" s="58">
        <v>1</v>
      </c>
      <c r="E146" s="58">
        <f>D146/C146*100</f>
        <v>100</v>
      </c>
      <c r="F146" s="38" t="s">
        <v>34</v>
      </c>
      <c r="G146" s="40">
        <f>G149</f>
        <v>100</v>
      </c>
      <c r="H146" s="40">
        <f>H149</f>
        <v>56.646999999999998</v>
      </c>
      <c r="I146" s="40">
        <f>H146/G146*100</f>
        <v>56.647000000000006</v>
      </c>
      <c r="J146" s="63">
        <f>E146/I146*100</f>
        <v>176.531855173266</v>
      </c>
      <c r="K146" s="41" t="s">
        <v>133</v>
      </c>
      <c r="L146" s="94">
        <v>100</v>
      </c>
      <c r="M146" s="143">
        <v>100</v>
      </c>
      <c r="N146" s="93">
        <f t="shared" ref="N146:N149" si="9">M146/L146*100</f>
        <v>100</v>
      </c>
      <c r="O146" s="274">
        <f>N151*J146/100</f>
        <v>268.70355005560754</v>
      </c>
      <c r="P146" s="210" t="s">
        <v>120</v>
      </c>
    </row>
    <row r="147" spans="1:16" ht="103.5" customHeight="1" x14ac:dyDescent="0.25">
      <c r="A147" s="192"/>
      <c r="B147" s="195"/>
      <c r="C147" s="229" t="s">
        <v>329</v>
      </c>
      <c r="D147" s="230"/>
      <c r="E147" s="231"/>
      <c r="F147" s="45" t="s">
        <v>81</v>
      </c>
      <c r="G147" s="46"/>
      <c r="H147" s="46"/>
      <c r="I147" s="40"/>
      <c r="J147" s="60"/>
      <c r="K147" s="41" t="s">
        <v>110</v>
      </c>
      <c r="L147" s="94">
        <v>100</v>
      </c>
      <c r="M147" s="143">
        <v>100</v>
      </c>
      <c r="N147" s="93">
        <f t="shared" si="9"/>
        <v>100</v>
      </c>
      <c r="O147" s="275"/>
      <c r="P147" s="211"/>
    </row>
    <row r="148" spans="1:16" ht="155.25" customHeight="1" x14ac:dyDescent="0.25">
      <c r="A148" s="192"/>
      <c r="B148" s="195"/>
      <c r="C148" s="232"/>
      <c r="D148" s="233"/>
      <c r="E148" s="234"/>
      <c r="F148" s="45" t="s">
        <v>80</v>
      </c>
      <c r="G148" s="46"/>
      <c r="H148" s="46"/>
      <c r="I148" s="40"/>
      <c r="J148" s="60"/>
      <c r="K148" s="64" t="s">
        <v>134</v>
      </c>
      <c r="L148" s="94">
        <v>40</v>
      </c>
      <c r="M148" s="143">
        <v>99.54</v>
      </c>
      <c r="N148" s="93">
        <f t="shared" si="9"/>
        <v>248.85000000000002</v>
      </c>
      <c r="O148" s="275"/>
      <c r="P148" s="211"/>
    </row>
    <row r="149" spans="1:16" ht="81.599999999999994" customHeight="1" x14ac:dyDescent="0.25">
      <c r="A149" s="192"/>
      <c r="B149" s="195"/>
      <c r="C149" s="232"/>
      <c r="D149" s="233"/>
      <c r="E149" s="234"/>
      <c r="F149" s="45" t="s">
        <v>82</v>
      </c>
      <c r="G149" s="46">
        <v>100</v>
      </c>
      <c r="H149" s="46">
        <v>56.646999999999998</v>
      </c>
      <c r="I149" s="40">
        <f>H149/G149*100</f>
        <v>56.647000000000006</v>
      </c>
      <c r="J149" s="62">
        <f>E146/I149*100</f>
        <v>176.531855173266</v>
      </c>
      <c r="K149" s="64" t="s">
        <v>135</v>
      </c>
      <c r="L149" s="94">
        <v>20</v>
      </c>
      <c r="M149" s="143">
        <v>32</v>
      </c>
      <c r="N149" s="93">
        <f t="shared" si="9"/>
        <v>160</v>
      </c>
      <c r="O149" s="275"/>
      <c r="P149" s="211"/>
    </row>
    <row r="150" spans="1:16" ht="118.9" customHeight="1" x14ac:dyDescent="0.25">
      <c r="A150" s="192"/>
      <c r="B150" s="195"/>
      <c r="C150" s="232"/>
      <c r="D150" s="233"/>
      <c r="E150" s="234"/>
      <c r="F150" s="48" t="s">
        <v>83</v>
      </c>
      <c r="G150" s="46"/>
      <c r="H150" s="46"/>
      <c r="I150" s="40"/>
      <c r="J150" s="60"/>
      <c r="K150" s="64"/>
      <c r="L150" s="95"/>
      <c r="M150" s="140"/>
      <c r="N150" s="93"/>
      <c r="O150" s="275"/>
      <c r="P150" s="211"/>
    </row>
    <row r="151" spans="1:16" ht="16.5" thickBot="1" x14ac:dyDescent="0.3">
      <c r="A151" s="193"/>
      <c r="B151" s="196"/>
      <c r="C151" s="235"/>
      <c r="D151" s="236"/>
      <c r="E151" s="237"/>
      <c r="F151" s="55"/>
      <c r="G151" s="56"/>
      <c r="H151" s="56"/>
      <c r="I151" s="56"/>
      <c r="J151" s="57"/>
      <c r="K151" s="225" t="s">
        <v>78</v>
      </c>
      <c r="L151" s="222"/>
      <c r="M151" s="223"/>
      <c r="N151" s="66">
        <f>SUM(N146:N150)/4</f>
        <v>152.21250000000001</v>
      </c>
      <c r="O151" s="276"/>
      <c r="P151" s="212"/>
    </row>
    <row r="152" spans="1:16" ht="162" customHeight="1" x14ac:dyDescent="0.25">
      <c r="A152" s="200">
        <v>12</v>
      </c>
      <c r="B152" s="194" t="s">
        <v>177</v>
      </c>
      <c r="C152" s="58">
        <v>4</v>
      </c>
      <c r="D152" s="58">
        <v>4</v>
      </c>
      <c r="E152" s="58">
        <f>D152/C152*100</f>
        <v>100</v>
      </c>
      <c r="F152" s="38" t="s">
        <v>34</v>
      </c>
      <c r="G152" s="40">
        <f>SUM(G153:G156)</f>
        <v>8553.1819999999989</v>
      </c>
      <c r="H152" s="40">
        <f>SUM(H153:H156)</f>
        <v>8457.0869999999995</v>
      </c>
      <c r="I152" s="40">
        <f>H152/G152*100</f>
        <v>98.876499997310958</v>
      </c>
      <c r="J152" s="63">
        <f>E152/I152*100</f>
        <v>101.13626595067544</v>
      </c>
      <c r="K152" s="41" t="s">
        <v>99</v>
      </c>
      <c r="L152" s="72">
        <v>85</v>
      </c>
      <c r="M152" s="131">
        <v>90</v>
      </c>
      <c r="N152" s="74">
        <f>M152/L152*100</f>
        <v>105.88235294117648</v>
      </c>
      <c r="O152" s="197">
        <f>N162*J152/100</f>
        <v>247.23196754438101</v>
      </c>
      <c r="P152" s="210" t="s">
        <v>120</v>
      </c>
    </row>
    <row r="153" spans="1:16" ht="94.5" x14ac:dyDescent="0.25">
      <c r="A153" s="192"/>
      <c r="B153" s="195"/>
      <c r="C153" s="213" t="s">
        <v>320</v>
      </c>
      <c r="D153" s="214"/>
      <c r="E153" s="215"/>
      <c r="F153" s="45" t="s">
        <v>81</v>
      </c>
      <c r="G153" s="46"/>
      <c r="H153" s="46"/>
      <c r="I153" s="40"/>
      <c r="J153" s="60"/>
      <c r="K153" s="64" t="s">
        <v>27</v>
      </c>
      <c r="L153" s="72">
        <v>6</v>
      </c>
      <c r="M153" s="131">
        <v>2</v>
      </c>
      <c r="N153" s="74">
        <f>L153/M153*100</f>
        <v>300</v>
      </c>
      <c r="O153" s="198"/>
      <c r="P153" s="211"/>
    </row>
    <row r="154" spans="1:16" ht="94.5" x14ac:dyDescent="0.25">
      <c r="A154" s="192"/>
      <c r="B154" s="195"/>
      <c r="C154" s="216"/>
      <c r="D154" s="217"/>
      <c r="E154" s="218"/>
      <c r="F154" s="45" t="s">
        <v>80</v>
      </c>
      <c r="G154" s="46">
        <v>1240.3</v>
      </c>
      <c r="H154" s="46">
        <v>1240.3</v>
      </c>
      <c r="I154" s="40">
        <f>H154/G154*100</f>
        <v>100</v>
      </c>
      <c r="J154" s="62">
        <f>E152/I154*100</f>
        <v>100</v>
      </c>
      <c r="K154" s="64" t="s">
        <v>26</v>
      </c>
      <c r="L154" s="72">
        <v>6</v>
      </c>
      <c r="M154" s="131">
        <v>1</v>
      </c>
      <c r="N154" s="74">
        <f>L154/M154*100</f>
        <v>600</v>
      </c>
      <c r="O154" s="198"/>
      <c r="P154" s="211"/>
    </row>
    <row r="155" spans="1:16" ht="111.6" customHeight="1" x14ac:dyDescent="0.25">
      <c r="A155" s="192"/>
      <c r="B155" s="195"/>
      <c r="C155" s="216"/>
      <c r="D155" s="217"/>
      <c r="E155" s="218"/>
      <c r="F155" s="45" t="s">
        <v>82</v>
      </c>
      <c r="G155" s="46">
        <v>7312.8819999999996</v>
      </c>
      <c r="H155" s="46">
        <v>7216.7870000000003</v>
      </c>
      <c r="I155" s="40">
        <f>H155/G155*100</f>
        <v>98.685948987006782</v>
      </c>
      <c r="J155" s="62">
        <f>E152/I155*100</f>
        <v>101.33154823607788</v>
      </c>
      <c r="K155" s="64" t="s">
        <v>25</v>
      </c>
      <c r="L155" s="72">
        <v>5</v>
      </c>
      <c r="M155" s="131">
        <v>3</v>
      </c>
      <c r="N155" s="74">
        <f t="shared" ref="N155:N159" si="10">M155/L155*100</f>
        <v>60</v>
      </c>
      <c r="O155" s="198"/>
      <c r="P155" s="211"/>
    </row>
    <row r="156" spans="1:16" ht="126" x14ac:dyDescent="0.25">
      <c r="A156" s="192"/>
      <c r="B156" s="195"/>
      <c r="C156" s="216"/>
      <c r="D156" s="217"/>
      <c r="E156" s="218"/>
      <c r="F156" s="48" t="s">
        <v>83</v>
      </c>
      <c r="G156" s="46"/>
      <c r="H156" s="46"/>
      <c r="I156" s="40"/>
      <c r="J156" s="60"/>
      <c r="K156" s="64" t="s">
        <v>100</v>
      </c>
      <c r="L156" s="72">
        <v>0</v>
      </c>
      <c r="M156" s="131">
        <v>0</v>
      </c>
      <c r="N156" s="74">
        <v>100</v>
      </c>
      <c r="O156" s="198"/>
      <c r="P156" s="211"/>
    </row>
    <row r="157" spans="1:16" ht="94.5" x14ac:dyDescent="0.25">
      <c r="A157" s="192"/>
      <c r="B157" s="195"/>
      <c r="C157" s="216"/>
      <c r="D157" s="217"/>
      <c r="E157" s="218"/>
      <c r="F157" s="49"/>
      <c r="G157" s="50"/>
      <c r="H157" s="50"/>
      <c r="I157" s="50"/>
      <c r="J157" s="51"/>
      <c r="K157" s="65" t="s">
        <v>24</v>
      </c>
      <c r="L157" s="73">
        <v>0.5</v>
      </c>
      <c r="M157" s="132">
        <v>0</v>
      </c>
      <c r="N157" s="74">
        <v>100</v>
      </c>
      <c r="O157" s="198"/>
      <c r="P157" s="211"/>
    </row>
    <row r="158" spans="1:16" ht="94.5" x14ac:dyDescent="0.25">
      <c r="A158" s="192"/>
      <c r="B158" s="195"/>
      <c r="C158" s="216"/>
      <c r="D158" s="217"/>
      <c r="E158" s="218"/>
      <c r="F158" s="52"/>
      <c r="G158" s="53"/>
      <c r="H158" s="53"/>
      <c r="I158" s="53"/>
      <c r="J158" s="54"/>
      <c r="K158" s="65" t="s">
        <v>22</v>
      </c>
      <c r="L158" s="73">
        <v>95</v>
      </c>
      <c r="M158" s="132">
        <v>99.54</v>
      </c>
      <c r="N158" s="74">
        <f t="shared" si="10"/>
        <v>104.77894736842106</v>
      </c>
      <c r="O158" s="198"/>
      <c r="P158" s="211"/>
    </row>
    <row r="159" spans="1:16" ht="31.5" x14ac:dyDescent="0.25">
      <c r="A159" s="192"/>
      <c r="B159" s="195"/>
      <c r="C159" s="216"/>
      <c r="D159" s="217"/>
      <c r="E159" s="218"/>
      <c r="F159" s="52"/>
      <c r="G159" s="53"/>
      <c r="H159" s="53"/>
      <c r="I159" s="53"/>
      <c r="J159" s="54"/>
      <c r="K159" s="65" t="s">
        <v>101</v>
      </c>
      <c r="L159" s="73">
        <v>97</v>
      </c>
      <c r="M159" s="132">
        <v>101</v>
      </c>
      <c r="N159" s="74">
        <f t="shared" si="10"/>
        <v>104.1237113402062</v>
      </c>
      <c r="O159" s="198"/>
      <c r="P159" s="211"/>
    </row>
    <row r="160" spans="1:16" ht="78.75" x14ac:dyDescent="0.25">
      <c r="A160" s="192"/>
      <c r="B160" s="195"/>
      <c r="C160" s="216"/>
      <c r="D160" s="217"/>
      <c r="E160" s="218"/>
      <c r="F160" s="52"/>
      <c r="G160" s="53"/>
      <c r="H160" s="53"/>
      <c r="I160" s="53"/>
      <c r="J160" s="54"/>
      <c r="K160" s="65" t="s">
        <v>102</v>
      </c>
      <c r="L160" s="73">
        <v>0</v>
      </c>
      <c r="M160" s="132">
        <v>0</v>
      </c>
      <c r="N160" s="74">
        <v>100</v>
      </c>
      <c r="O160" s="198"/>
      <c r="P160" s="211"/>
    </row>
    <row r="161" spans="1:16" ht="149.44999999999999" customHeight="1" x14ac:dyDescent="0.25">
      <c r="A161" s="192"/>
      <c r="B161" s="195"/>
      <c r="C161" s="216"/>
      <c r="D161" s="217"/>
      <c r="E161" s="218"/>
      <c r="F161" s="52"/>
      <c r="G161" s="53"/>
      <c r="H161" s="53"/>
      <c r="I161" s="53"/>
      <c r="J161" s="54"/>
      <c r="K161" s="65" t="s">
        <v>23</v>
      </c>
      <c r="L161" s="73">
        <v>100</v>
      </c>
      <c r="M161" s="132">
        <v>92</v>
      </c>
      <c r="N161" s="74">
        <f>L161/M161*100</f>
        <v>108.69565217391303</v>
      </c>
      <c r="O161" s="198"/>
      <c r="P161" s="211"/>
    </row>
    <row r="162" spans="1:16" ht="24.6" customHeight="1" thickBot="1" x14ac:dyDescent="0.3">
      <c r="A162" s="193"/>
      <c r="B162" s="196"/>
      <c r="C162" s="219"/>
      <c r="D162" s="220"/>
      <c r="E162" s="224"/>
      <c r="F162" s="55"/>
      <c r="G162" s="56"/>
      <c r="H162" s="56"/>
      <c r="I162" s="56"/>
      <c r="J162" s="57"/>
      <c r="K162" s="225" t="s">
        <v>78</v>
      </c>
      <c r="L162" s="222"/>
      <c r="M162" s="223"/>
      <c r="N162" s="66">
        <f>SUM(N146:N161)/10</f>
        <v>244.4543163823717</v>
      </c>
      <c r="O162" s="199"/>
      <c r="P162" s="212"/>
    </row>
    <row r="163" spans="1:16" ht="28.15" customHeight="1" x14ac:dyDescent="0.25">
      <c r="A163" s="200">
        <v>13</v>
      </c>
      <c r="B163" s="194" t="s">
        <v>203</v>
      </c>
      <c r="C163" s="58">
        <v>1</v>
      </c>
      <c r="D163" s="58">
        <v>1</v>
      </c>
      <c r="E163" s="58">
        <f>D163/C163*100</f>
        <v>100</v>
      </c>
      <c r="F163" s="38" t="s">
        <v>34</v>
      </c>
      <c r="G163" s="40">
        <f>SUM(G164:G166)</f>
        <v>15</v>
      </c>
      <c r="H163" s="40">
        <f>SUM(H164:H166)</f>
        <v>4.5460000000000003</v>
      </c>
      <c r="I163" s="40">
        <f>H163/G163*100</f>
        <v>30.306666666666672</v>
      </c>
      <c r="J163" s="63">
        <f>E163/I163*100</f>
        <v>329.96040475142979</v>
      </c>
      <c r="K163" s="79"/>
      <c r="L163" s="42"/>
      <c r="M163" s="43"/>
      <c r="N163" s="44"/>
      <c r="O163" s="197">
        <f>N168*J163/100</f>
        <v>329.96040475142979</v>
      </c>
      <c r="P163" s="210" t="s">
        <v>120</v>
      </c>
    </row>
    <row r="164" spans="1:16" ht="75.599999999999994" customHeight="1" x14ac:dyDescent="0.25">
      <c r="A164" s="192"/>
      <c r="B164" s="195"/>
      <c r="C164" s="229" t="s">
        <v>330</v>
      </c>
      <c r="D164" s="230"/>
      <c r="E164" s="231"/>
      <c r="F164" s="45" t="s">
        <v>81</v>
      </c>
      <c r="G164" s="46"/>
      <c r="H164" s="46"/>
      <c r="I164" s="40"/>
      <c r="J164" s="60"/>
      <c r="K164" s="80"/>
      <c r="L164" s="39"/>
      <c r="M164" s="43"/>
      <c r="N164" s="44"/>
      <c r="O164" s="198"/>
      <c r="P164" s="211"/>
    </row>
    <row r="165" spans="1:16" ht="63.6" customHeight="1" x14ac:dyDescent="0.25">
      <c r="A165" s="192"/>
      <c r="B165" s="195"/>
      <c r="C165" s="232"/>
      <c r="D165" s="233"/>
      <c r="E165" s="234"/>
      <c r="F165" s="45" t="s">
        <v>80</v>
      </c>
      <c r="G165" s="46"/>
      <c r="H165" s="46"/>
      <c r="I165" s="40"/>
      <c r="J165" s="60"/>
      <c r="K165" s="80"/>
      <c r="L165" s="42"/>
      <c r="M165" s="43"/>
      <c r="N165" s="44"/>
      <c r="O165" s="198"/>
      <c r="P165" s="211"/>
    </row>
    <row r="166" spans="1:16" ht="51.6" customHeight="1" x14ac:dyDescent="0.25">
      <c r="A166" s="192"/>
      <c r="B166" s="195"/>
      <c r="C166" s="232"/>
      <c r="D166" s="233"/>
      <c r="E166" s="234"/>
      <c r="F166" s="45" t="s">
        <v>82</v>
      </c>
      <c r="G166" s="46">
        <v>15</v>
      </c>
      <c r="H166" s="46">
        <v>4.5460000000000003</v>
      </c>
      <c r="I166" s="40">
        <f>H166/G166*100</f>
        <v>30.306666666666672</v>
      </c>
      <c r="J166" s="62">
        <f>E163/I166*100</f>
        <v>329.96040475142979</v>
      </c>
      <c r="K166" s="80"/>
      <c r="L166" s="42"/>
      <c r="M166" s="43"/>
      <c r="N166" s="44"/>
      <c r="O166" s="198"/>
      <c r="P166" s="211"/>
    </row>
    <row r="167" spans="1:16" ht="82.9" customHeight="1" x14ac:dyDescent="0.25">
      <c r="A167" s="192"/>
      <c r="B167" s="195"/>
      <c r="C167" s="232"/>
      <c r="D167" s="233"/>
      <c r="E167" s="234"/>
      <c r="F167" s="48" t="s">
        <v>83</v>
      </c>
      <c r="G167" s="46"/>
      <c r="H167" s="46"/>
      <c r="I167" s="40"/>
      <c r="J167" s="60"/>
      <c r="K167" s="80"/>
      <c r="L167" s="42"/>
      <c r="M167" s="43"/>
      <c r="N167" s="44"/>
      <c r="O167" s="198"/>
      <c r="P167" s="211"/>
    </row>
    <row r="168" spans="1:16" ht="16.5" thickBot="1" x14ac:dyDescent="0.3">
      <c r="A168" s="193"/>
      <c r="B168" s="196"/>
      <c r="C168" s="235"/>
      <c r="D168" s="236"/>
      <c r="E168" s="237"/>
      <c r="F168" s="55"/>
      <c r="G168" s="56"/>
      <c r="H168" s="56"/>
      <c r="I168" s="56"/>
      <c r="J168" s="57"/>
      <c r="K168" s="225" t="s">
        <v>78</v>
      </c>
      <c r="L168" s="222"/>
      <c r="M168" s="223"/>
      <c r="N168" s="59">
        <f>E163</f>
        <v>100</v>
      </c>
      <c r="O168" s="199"/>
      <c r="P168" s="212"/>
    </row>
    <row r="169" spans="1:16" ht="47.25" x14ac:dyDescent="0.25">
      <c r="A169" s="200">
        <v>14</v>
      </c>
      <c r="B169" s="194" t="s">
        <v>178</v>
      </c>
      <c r="C169" s="58">
        <v>2</v>
      </c>
      <c r="D169" s="58">
        <v>2</v>
      </c>
      <c r="E169" s="58">
        <f>D169/C169*100</f>
        <v>100</v>
      </c>
      <c r="F169" s="38" t="s">
        <v>34</v>
      </c>
      <c r="G169" s="40">
        <f>SUM(G170:G172)</f>
        <v>1837.2</v>
      </c>
      <c r="H169" s="40">
        <f>SUM(H170:H172)</f>
        <v>1807.6659999999999</v>
      </c>
      <c r="I169" s="40">
        <f>H169/G169*100</f>
        <v>98.3924450250381</v>
      </c>
      <c r="J169" s="63">
        <f>E169/I169*100</f>
        <v>101.63381952196922</v>
      </c>
      <c r="K169" s="41" t="s">
        <v>124</v>
      </c>
      <c r="L169" s="39">
        <v>3</v>
      </c>
      <c r="M169" s="131">
        <v>2</v>
      </c>
      <c r="N169" s="93">
        <f>L169/M169*100</f>
        <v>150</v>
      </c>
      <c r="O169" s="197">
        <f>N174*J169/100</f>
        <v>647.91559945255369</v>
      </c>
      <c r="P169" s="277" t="s">
        <v>120</v>
      </c>
    </row>
    <row r="170" spans="1:16" ht="76.150000000000006" customHeight="1" x14ac:dyDescent="0.25">
      <c r="A170" s="192"/>
      <c r="B170" s="195"/>
      <c r="C170" s="213" t="s">
        <v>323</v>
      </c>
      <c r="D170" s="214"/>
      <c r="E170" s="215"/>
      <c r="F170" s="45" t="s">
        <v>81</v>
      </c>
      <c r="G170" s="46"/>
      <c r="H170" s="46"/>
      <c r="I170" s="40"/>
      <c r="J170" s="60"/>
      <c r="K170" s="64" t="s">
        <v>125</v>
      </c>
      <c r="L170" s="39">
        <v>0</v>
      </c>
      <c r="M170" s="131">
        <v>0</v>
      </c>
      <c r="N170" s="93">
        <v>100</v>
      </c>
      <c r="O170" s="198"/>
      <c r="P170" s="211"/>
    </row>
    <row r="171" spans="1:16" ht="64.150000000000006" customHeight="1" x14ac:dyDescent="0.25">
      <c r="A171" s="192"/>
      <c r="B171" s="195"/>
      <c r="C171" s="216"/>
      <c r="D171" s="217"/>
      <c r="E171" s="218"/>
      <c r="F171" s="45" t="s">
        <v>80</v>
      </c>
      <c r="G171" s="46"/>
      <c r="H171" s="46"/>
      <c r="I171" s="40"/>
      <c r="J171" s="60"/>
      <c r="K171" s="64" t="s">
        <v>126</v>
      </c>
      <c r="L171" s="39">
        <v>0</v>
      </c>
      <c r="M171" s="131">
        <v>0</v>
      </c>
      <c r="N171" s="93">
        <v>100</v>
      </c>
      <c r="O171" s="198"/>
      <c r="P171" s="211"/>
    </row>
    <row r="172" spans="1:16" ht="58.15" customHeight="1" x14ac:dyDescent="0.25">
      <c r="A172" s="192"/>
      <c r="B172" s="195"/>
      <c r="C172" s="216"/>
      <c r="D172" s="217"/>
      <c r="E172" s="218"/>
      <c r="F172" s="45" t="s">
        <v>82</v>
      </c>
      <c r="G172" s="46">
        <v>1837.2</v>
      </c>
      <c r="H172" s="46">
        <v>1807.6659999999999</v>
      </c>
      <c r="I172" s="40">
        <f>H172/G172*100</f>
        <v>98.3924450250381</v>
      </c>
      <c r="J172" s="62">
        <f>E169/I172*100</f>
        <v>101.63381952196922</v>
      </c>
      <c r="K172" s="64" t="s">
        <v>127</v>
      </c>
      <c r="L172" s="39">
        <v>1.1000000000000001</v>
      </c>
      <c r="M172" s="131">
        <v>0.05</v>
      </c>
      <c r="N172" s="93">
        <f>L172/M172*100</f>
        <v>2200</v>
      </c>
      <c r="O172" s="198"/>
      <c r="P172" s="211"/>
    </row>
    <row r="173" spans="1:16" ht="85.15" customHeight="1" x14ac:dyDescent="0.25">
      <c r="A173" s="192"/>
      <c r="B173" s="195"/>
      <c r="C173" s="216"/>
      <c r="D173" s="217"/>
      <c r="E173" s="218"/>
      <c r="F173" s="48" t="s">
        <v>83</v>
      </c>
      <c r="G173" s="46"/>
      <c r="H173" s="46"/>
      <c r="I173" s="40"/>
      <c r="J173" s="60"/>
      <c r="K173" s="47"/>
      <c r="L173" s="42"/>
      <c r="M173" s="43"/>
      <c r="N173" s="44"/>
      <c r="O173" s="198"/>
      <c r="P173" s="211"/>
    </row>
    <row r="174" spans="1:16" ht="16.5" thickBot="1" x14ac:dyDescent="0.3">
      <c r="A174" s="193"/>
      <c r="B174" s="196"/>
      <c r="C174" s="219"/>
      <c r="D174" s="220"/>
      <c r="E174" s="224"/>
      <c r="F174" s="55"/>
      <c r="G174" s="56"/>
      <c r="H174" s="56"/>
      <c r="I174" s="56"/>
      <c r="J174" s="57"/>
      <c r="K174" s="225" t="s">
        <v>78</v>
      </c>
      <c r="L174" s="222"/>
      <c r="M174" s="223"/>
      <c r="N174" s="66">
        <f>SUM(N169:N172)/4</f>
        <v>637.5</v>
      </c>
      <c r="O174" s="199"/>
      <c r="P174" s="212"/>
    </row>
    <row r="175" spans="1:16" ht="78.75" x14ac:dyDescent="0.25">
      <c r="A175" s="191">
        <v>15</v>
      </c>
      <c r="B175" s="194" t="s">
        <v>204</v>
      </c>
      <c r="C175" s="58">
        <v>1</v>
      </c>
      <c r="D175" s="58">
        <v>1</v>
      </c>
      <c r="E175" s="58">
        <f>D175/C175*100</f>
        <v>100</v>
      </c>
      <c r="F175" s="38" t="s">
        <v>34</v>
      </c>
      <c r="G175" s="40">
        <f>SUM(G176:G179)</f>
        <v>35</v>
      </c>
      <c r="H175" s="40">
        <f>SUM(H176:H179)</f>
        <v>5.7</v>
      </c>
      <c r="I175" s="40">
        <f>H175/G175*100</f>
        <v>16.285714285714288</v>
      </c>
      <c r="J175" s="63">
        <f>$E$175/I175*100</f>
        <v>614.03508771929808</v>
      </c>
      <c r="K175" s="41" t="s">
        <v>85</v>
      </c>
      <c r="L175" s="39">
        <v>10</v>
      </c>
      <c r="M175" s="131">
        <v>12</v>
      </c>
      <c r="N175" s="93">
        <f>M175/L175*100</f>
        <v>120</v>
      </c>
      <c r="O175" s="197">
        <f>N183*J175/100</f>
        <v>378.49063765182177</v>
      </c>
      <c r="P175" s="210" t="s">
        <v>120</v>
      </c>
    </row>
    <row r="176" spans="1:16" ht="110.25" x14ac:dyDescent="0.25">
      <c r="A176" s="192"/>
      <c r="B176" s="195"/>
      <c r="C176" s="213" t="s">
        <v>321</v>
      </c>
      <c r="D176" s="214"/>
      <c r="E176" s="215"/>
      <c r="F176" s="45" t="s">
        <v>81</v>
      </c>
      <c r="G176" s="46"/>
      <c r="H176" s="46"/>
      <c r="I176" s="40"/>
      <c r="J176" s="60"/>
      <c r="K176" s="64" t="s">
        <v>86</v>
      </c>
      <c r="L176" s="39">
        <v>5</v>
      </c>
      <c r="M176" s="131">
        <v>8</v>
      </c>
      <c r="N176" s="93">
        <f t="shared" ref="N176:N182" si="11">M176/L176*100</f>
        <v>160</v>
      </c>
      <c r="O176" s="198"/>
      <c r="P176" s="211"/>
    </row>
    <row r="177" spans="1:16" ht="63" x14ac:dyDescent="0.25">
      <c r="A177" s="192"/>
      <c r="B177" s="195"/>
      <c r="C177" s="216"/>
      <c r="D177" s="217"/>
      <c r="E177" s="218"/>
      <c r="F177" s="45" t="s">
        <v>80</v>
      </c>
      <c r="G177" s="46"/>
      <c r="H177" s="46"/>
      <c r="I177" s="40"/>
      <c r="J177" s="60"/>
      <c r="K177" s="64" t="s">
        <v>87</v>
      </c>
      <c r="L177" s="39">
        <v>2.2000000000000002</v>
      </c>
      <c r="M177" s="131">
        <v>0</v>
      </c>
      <c r="N177" s="92">
        <f t="shared" si="11"/>
        <v>0</v>
      </c>
      <c r="O177" s="198"/>
      <c r="P177" s="211"/>
    </row>
    <row r="178" spans="1:16" ht="88.5" customHeight="1" x14ac:dyDescent="0.25">
      <c r="A178" s="192"/>
      <c r="B178" s="195"/>
      <c r="C178" s="216"/>
      <c r="D178" s="217"/>
      <c r="E178" s="218"/>
      <c r="F178" s="45" t="s">
        <v>82</v>
      </c>
      <c r="G178" s="46">
        <v>35</v>
      </c>
      <c r="H178" s="46">
        <v>5.7</v>
      </c>
      <c r="I178" s="40">
        <f>H178/G178*100</f>
        <v>16.285714285714288</v>
      </c>
      <c r="J178" s="63">
        <f>$E$175/I178*100</f>
        <v>614.03508771929808</v>
      </c>
      <c r="K178" s="64" t="s">
        <v>88</v>
      </c>
      <c r="L178" s="39">
        <v>6.5</v>
      </c>
      <c r="M178" s="131">
        <v>2</v>
      </c>
      <c r="N178" s="93">
        <f t="shared" si="11"/>
        <v>30.76923076923077</v>
      </c>
      <c r="O178" s="198"/>
      <c r="P178" s="211"/>
    </row>
    <row r="179" spans="1:16" ht="94.5" x14ac:dyDescent="0.25">
      <c r="A179" s="192"/>
      <c r="B179" s="195"/>
      <c r="C179" s="216"/>
      <c r="D179" s="217"/>
      <c r="E179" s="218"/>
      <c r="F179" s="48" t="s">
        <v>83</v>
      </c>
      <c r="G179" s="46"/>
      <c r="H179" s="46"/>
      <c r="I179" s="40"/>
      <c r="J179" s="60"/>
      <c r="K179" s="64" t="s">
        <v>89</v>
      </c>
      <c r="L179" s="39">
        <v>2.2000000000000002</v>
      </c>
      <c r="M179" s="131">
        <v>0</v>
      </c>
      <c r="N179" s="92">
        <f t="shared" si="11"/>
        <v>0</v>
      </c>
      <c r="O179" s="198"/>
      <c r="P179" s="211"/>
    </row>
    <row r="180" spans="1:16" ht="66" customHeight="1" x14ac:dyDescent="0.25">
      <c r="A180" s="192"/>
      <c r="B180" s="195"/>
      <c r="C180" s="216"/>
      <c r="D180" s="217"/>
      <c r="E180" s="218"/>
      <c r="F180" s="49"/>
      <c r="G180" s="50"/>
      <c r="H180" s="50"/>
      <c r="I180" s="50"/>
      <c r="J180" s="51"/>
      <c r="K180" s="65" t="s">
        <v>90</v>
      </c>
      <c r="L180" s="71">
        <v>6.5</v>
      </c>
      <c r="M180" s="132">
        <v>0</v>
      </c>
      <c r="N180" s="92">
        <f t="shared" si="11"/>
        <v>0</v>
      </c>
      <c r="O180" s="198"/>
      <c r="P180" s="211"/>
    </row>
    <row r="181" spans="1:16" ht="78.75" x14ac:dyDescent="0.25">
      <c r="A181" s="192"/>
      <c r="B181" s="195"/>
      <c r="C181" s="216"/>
      <c r="D181" s="217"/>
      <c r="E181" s="218"/>
      <c r="F181" s="52"/>
      <c r="G181" s="53"/>
      <c r="H181" s="53"/>
      <c r="I181" s="53"/>
      <c r="J181" s="54"/>
      <c r="K181" s="65" t="s">
        <v>91</v>
      </c>
      <c r="L181" s="71">
        <v>80</v>
      </c>
      <c r="M181" s="132">
        <v>57.4</v>
      </c>
      <c r="N181" s="93">
        <f t="shared" si="11"/>
        <v>71.75</v>
      </c>
      <c r="O181" s="198"/>
      <c r="P181" s="211"/>
    </row>
    <row r="182" spans="1:16" ht="63" x14ac:dyDescent="0.25">
      <c r="A182" s="192"/>
      <c r="B182" s="195"/>
      <c r="C182" s="216"/>
      <c r="D182" s="217"/>
      <c r="E182" s="218"/>
      <c r="F182" s="52"/>
      <c r="G182" s="53"/>
      <c r="H182" s="53"/>
      <c r="I182" s="53"/>
      <c r="J182" s="54"/>
      <c r="K182" s="65" t="s">
        <v>92</v>
      </c>
      <c r="L182" s="71">
        <v>90</v>
      </c>
      <c r="M182" s="132">
        <v>99.54</v>
      </c>
      <c r="N182" s="141">
        <f t="shared" si="11"/>
        <v>110.60000000000001</v>
      </c>
      <c r="O182" s="198"/>
      <c r="P182" s="211"/>
    </row>
    <row r="183" spans="1:16" ht="16.5" thickBot="1" x14ac:dyDescent="0.3">
      <c r="A183" s="193"/>
      <c r="B183" s="196"/>
      <c r="C183" s="219"/>
      <c r="D183" s="220"/>
      <c r="E183" s="224"/>
      <c r="F183" s="55"/>
      <c r="G183" s="56"/>
      <c r="H183" s="56"/>
      <c r="I183" s="56"/>
      <c r="J183" s="57"/>
      <c r="K183" s="225" t="s">
        <v>78</v>
      </c>
      <c r="L183" s="222"/>
      <c r="M183" s="223"/>
      <c r="N183" s="98">
        <f>SUM(N175:N182)/8</f>
        <v>61.63990384615385</v>
      </c>
      <c r="O183" s="199"/>
      <c r="P183" s="212"/>
    </row>
    <row r="184" spans="1:16" ht="157.5" x14ac:dyDescent="0.25">
      <c r="A184" s="191">
        <v>16</v>
      </c>
      <c r="B184" s="194" t="s">
        <v>205</v>
      </c>
      <c r="C184" s="129">
        <v>1</v>
      </c>
      <c r="D184" s="129">
        <v>1</v>
      </c>
      <c r="E184" s="58">
        <f>D184/C184*100</f>
        <v>100</v>
      </c>
      <c r="F184" s="38" t="s">
        <v>34</v>
      </c>
      <c r="G184" s="40">
        <f>SUM(G185:G188)</f>
        <v>151.80000000000001</v>
      </c>
      <c r="H184" s="40">
        <f>SUM(H185:H188)</f>
        <v>136.13300000000001</v>
      </c>
      <c r="I184" s="40">
        <f>H184/G184*100</f>
        <v>89.679183135704875</v>
      </c>
      <c r="J184" s="63">
        <f>$E$184/I184*100</f>
        <v>111.50859820910432</v>
      </c>
      <c r="K184" s="41" t="s">
        <v>136</v>
      </c>
      <c r="L184" s="39">
        <v>42</v>
      </c>
      <c r="M184" s="131">
        <v>42.7</v>
      </c>
      <c r="N184" s="93">
        <f>M184/L184*100</f>
        <v>101.66666666666669</v>
      </c>
      <c r="O184" s="197">
        <f>N192*J184/100</f>
        <v>123.65335927447489</v>
      </c>
      <c r="P184" s="210" t="s">
        <v>120</v>
      </c>
    </row>
    <row r="185" spans="1:16" ht="47.25" x14ac:dyDescent="0.25">
      <c r="A185" s="192"/>
      <c r="B185" s="195"/>
      <c r="C185" s="213" t="s">
        <v>322</v>
      </c>
      <c r="D185" s="214"/>
      <c r="E185" s="215"/>
      <c r="F185" s="45" t="s">
        <v>81</v>
      </c>
      <c r="G185" s="46"/>
      <c r="H185" s="46"/>
      <c r="I185" s="40"/>
      <c r="J185" s="63"/>
      <c r="K185" s="64" t="s">
        <v>137</v>
      </c>
      <c r="L185" s="39">
        <v>40</v>
      </c>
      <c r="M185" s="131">
        <v>36</v>
      </c>
      <c r="N185" s="93">
        <f t="shared" ref="N185:N191" si="12">M185/L185*100</f>
        <v>90</v>
      </c>
      <c r="O185" s="198"/>
      <c r="P185" s="211"/>
    </row>
    <row r="186" spans="1:16" ht="54" customHeight="1" x14ac:dyDescent="0.25">
      <c r="A186" s="192"/>
      <c r="B186" s="195"/>
      <c r="C186" s="216"/>
      <c r="D186" s="217"/>
      <c r="E186" s="218"/>
      <c r="F186" s="45" t="s">
        <v>80</v>
      </c>
      <c r="G186" s="46"/>
      <c r="H186" s="46"/>
      <c r="I186" s="40"/>
      <c r="J186" s="63"/>
      <c r="K186" s="64" t="s">
        <v>138</v>
      </c>
      <c r="L186" s="39">
        <v>1200</v>
      </c>
      <c r="M186" s="131">
        <v>1600</v>
      </c>
      <c r="N186" s="93">
        <f t="shared" si="12"/>
        <v>133.33333333333331</v>
      </c>
      <c r="O186" s="198"/>
      <c r="P186" s="211"/>
    </row>
    <row r="187" spans="1:16" ht="45" x14ac:dyDescent="0.25">
      <c r="A187" s="192"/>
      <c r="B187" s="195"/>
      <c r="C187" s="216"/>
      <c r="D187" s="217"/>
      <c r="E187" s="218"/>
      <c r="F187" s="45" t="s">
        <v>82</v>
      </c>
      <c r="G187" s="46">
        <v>151.80000000000001</v>
      </c>
      <c r="H187" s="46">
        <v>136.13300000000001</v>
      </c>
      <c r="I187" s="40">
        <f>H187/G187*100</f>
        <v>89.679183135704875</v>
      </c>
      <c r="J187" s="63">
        <f>$E$184/I187*100</f>
        <v>111.50859820910432</v>
      </c>
      <c r="K187" s="64" t="s">
        <v>139</v>
      </c>
      <c r="L187" s="39">
        <v>1</v>
      </c>
      <c r="M187" s="131">
        <v>1</v>
      </c>
      <c r="N187" s="92">
        <f t="shared" si="12"/>
        <v>100</v>
      </c>
      <c r="O187" s="198"/>
      <c r="P187" s="211"/>
    </row>
    <row r="188" spans="1:16" ht="49.5" x14ac:dyDescent="0.25">
      <c r="A188" s="192"/>
      <c r="B188" s="195"/>
      <c r="C188" s="216"/>
      <c r="D188" s="217"/>
      <c r="E188" s="218"/>
      <c r="F188" s="48" t="s">
        <v>83</v>
      </c>
      <c r="G188" s="46"/>
      <c r="H188" s="46"/>
      <c r="I188" s="40"/>
      <c r="J188" s="60"/>
      <c r="K188" s="64" t="s">
        <v>140</v>
      </c>
      <c r="L188" s="39">
        <v>500</v>
      </c>
      <c r="M188" s="131">
        <v>922</v>
      </c>
      <c r="N188" s="93">
        <f t="shared" si="12"/>
        <v>184.4</v>
      </c>
      <c r="O188" s="198"/>
      <c r="P188" s="211"/>
    </row>
    <row r="189" spans="1:16" ht="63" x14ac:dyDescent="0.25">
      <c r="A189" s="192"/>
      <c r="B189" s="195"/>
      <c r="C189" s="216"/>
      <c r="D189" s="217"/>
      <c r="E189" s="218"/>
      <c r="F189" s="49"/>
      <c r="G189" s="50"/>
      <c r="H189" s="50"/>
      <c r="I189" s="50"/>
      <c r="J189" s="51"/>
      <c r="K189" s="65" t="s">
        <v>141</v>
      </c>
      <c r="L189" s="71">
        <v>75</v>
      </c>
      <c r="M189" s="132">
        <v>72</v>
      </c>
      <c r="N189" s="93">
        <f t="shared" si="12"/>
        <v>96</v>
      </c>
      <c r="O189" s="198"/>
      <c r="P189" s="211"/>
    </row>
    <row r="190" spans="1:16" ht="63" x14ac:dyDescent="0.25">
      <c r="A190" s="192"/>
      <c r="B190" s="195"/>
      <c r="C190" s="216"/>
      <c r="D190" s="217"/>
      <c r="E190" s="218"/>
      <c r="F190" s="52"/>
      <c r="G190" s="53"/>
      <c r="H190" s="53"/>
      <c r="I190" s="53"/>
      <c r="J190" s="54"/>
      <c r="K190" s="65" t="s">
        <v>142</v>
      </c>
      <c r="L190" s="71">
        <v>90.4</v>
      </c>
      <c r="M190" s="132">
        <v>100</v>
      </c>
      <c r="N190" s="93">
        <f t="shared" si="12"/>
        <v>110.61946902654867</v>
      </c>
      <c r="O190" s="198"/>
      <c r="P190" s="211"/>
    </row>
    <row r="191" spans="1:16" ht="47.25" x14ac:dyDescent="0.25">
      <c r="A191" s="192"/>
      <c r="B191" s="195"/>
      <c r="C191" s="216"/>
      <c r="D191" s="217"/>
      <c r="E191" s="218"/>
      <c r="F191" s="52"/>
      <c r="G191" s="53"/>
      <c r="H191" s="53"/>
      <c r="I191" s="53"/>
      <c r="J191" s="54"/>
      <c r="K191" s="65" t="s">
        <v>143</v>
      </c>
      <c r="L191" s="71">
        <v>45</v>
      </c>
      <c r="M191" s="132">
        <v>32</v>
      </c>
      <c r="N191" s="141">
        <f t="shared" si="12"/>
        <v>71.111111111111114</v>
      </c>
      <c r="O191" s="198"/>
      <c r="P191" s="211"/>
    </row>
    <row r="192" spans="1:16" ht="16.5" thickBot="1" x14ac:dyDescent="0.3">
      <c r="A192" s="193"/>
      <c r="B192" s="196"/>
      <c r="C192" s="219"/>
      <c r="D192" s="220"/>
      <c r="E192" s="224"/>
      <c r="F192" s="55"/>
      <c r="G192" s="56"/>
      <c r="H192" s="56"/>
      <c r="I192" s="56"/>
      <c r="J192" s="57"/>
      <c r="K192" s="225" t="s">
        <v>78</v>
      </c>
      <c r="L192" s="222"/>
      <c r="M192" s="223"/>
      <c r="N192" s="98">
        <f>SUM(N184:N191)/8</f>
        <v>110.89132251720747</v>
      </c>
      <c r="O192" s="199"/>
      <c r="P192" s="212"/>
    </row>
    <row r="193" spans="1:16" ht="78.75" x14ac:dyDescent="0.25">
      <c r="A193" s="191">
        <v>17</v>
      </c>
      <c r="B193" s="194" t="s">
        <v>206</v>
      </c>
      <c r="C193" s="129">
        <v>4</v>
      </c>
      <c r="D193" s="129">
        <v>4</v>
      </c>
      <c r="E193" s="58">
        <f>D193/C193*100</f>
        <v>100</v>
      </c>
      <c r="F193" s="38" t="s">
        <v>34</v>
      </c>
      <c r="G193" s="40">
        <f>SUM(G194:G197)</f>
        <v>36321.595999999998</v>
      </c>
      <c r="H193" s="40">
        <f>SUM(H194:H197)</f>
        <v>36321.595999999998</v>
      </c>
      <c r="I193" s="40">
        <f>H193/G193*100</f>
        <v>100</v>
      </c>
      <c r="J193" s="63">
        <f>$E$193/I193*100</f>
        <v>100</v>
      </c>
      <c r="K193" s="41" t="s">
        <v>214</v>
      </c>
      <c r="L193" s="39">
        <v>9.84</v>
      </c>
      <c r="M193" s="131">
        <v>10.61</v>
      </c>
      <c r="N193" s="93">
        <f>M193/L193*100</f>
        <v>107.82520325203251</v>
      </c>
      <c r="O193" s="197">
        <f>N201*J193/100</f>
        <v>103.5235104297572</v>
      </c>
      <c r="P193" s="210" t="s">
        <v>120</v>
      </c>
    </row>
    <row r="194" spans="1:16" ht="126" x14ac:dyDescent="0.25">
      <c r="A194" s="192"/>
      <c r="B194" s="195"/>
      <c r="C194" s="213" t="s">
        <v>324</v>
      </c>
      <c r="D194" s="214"/>
      <c r="E194" s="215"/>
      <c r="F194" s="45" t="s">
        <v>81</v>
      </c>
      <c r="G194" s="46">
        <v>359.09899999999999</v>
      </c>
      <c r="H194" s="46">
        <v>359.09899999999999</v>
      </c>
      <c r="I194" s="40">
        <f>H194/G194*100</f>
        <v>100</v>
      </c>
      <c r="J194" s="63">
        <f>$E$193/I194*100</f>
        <v>100</v>
      </c>
      <c r="K194" s="64" t="s">
        <v>215</v>
      </c>
      <c r="L194" s="39">
        <v>5.5</v>
      </c>
      <c r="M194" s="131">
        <v>5.5</v>
      </c>
      <c r="N194" s="93">
        <f t="shared" ref="N194:N200" si="13">M194/L194*100</f>
        <v>100</v>
      </c>
      <c r="O194" s="198"/>
      <c r="P194" s="211"/>
    </row>
    <row r="195" spans="1:16" ht="108.75" x14ac:dyDescent="0.25">
      <c r="A195" s="192"/>
      <c r="B195" s="195"/>
      <c r="C195" s="216"/>
      <c r="D195" s="217"/>
      <c r="E195" s="218"/>
      <c r="F195" s="45" t="s">
        <v>80</v>
      </c>
      <c r="G195" s="46">
        <v>29713.07</v>
      </c>
      <c r="H195" s="46">
        <v>29713.07</v>
      </c>
      <c r="I195" s="40">
        <f t="shared" ref="I195:I196" si="14">H195/G195*100</f>
        <v>100</v>
      </c>
      <c r="J195" s="63">
        <f t="shared" ref="J195:J196" si="15">$E$193/I195*100</f>
        <v>100</v>
      </c>
      <c r="K195" s="64" t="s">
        <v>216</v>
      </c>
      <c r="L195" s="39">
        <v>179.62299999999999</v>
      </c>
      <c r="M195" s="131">
        <v>190.029</v>
      </c>
      <c r="N195" s="93">
        <f t="shared" si="13"/>
        <v>105.7932447403729</v>
      </c>
      <c r="O195" s="198"/>
      <c r="P195" s="211"/>
    </row>
    <row r="196" spans="1:16" ht="51" x14ac:dyDescent="0.25">
      <c r="A196" s="192"/>
      <c r="B196" s="195"/>
      <c r="C196" s="216"/>
      <c r="D196" s="217"/>
      <c r="E196" s="218"/>
      <c r="F196" s="45" t="s">
        <v>82</v>
      </c>
      <c r="G196" s="46">
        <v>6249.4269999999997</v>
      </c>
      <c r="H196" s="46">
        <v>6249.4269999999997</v>
      </c>
      <c r="I196" s="40">
        <f t="shared" si="14"/>
        <v>100</v>
      </c>
      <c r="J196" s="63">
        <f t="shared" si="15"/>
        <v>100</v>
      </c>
      <c r="K196" s="64" t="s">
        <v>217</v>
      </c>
      <c r="L196" s="39">
        <v>1.581</v>
      </c>
      <c r="M196" s="131">
        <v>1.6890000000000001</v>
      </c>
      <c r="N196" s="93">
        <f t="shared" si="13"/>
        <v>106.83111954459204</v>
      </c>
      <c r="O196" s="198"/>
      <c r="P196" s="211"/>
    </row>
    <row r="197" spans="1:16" ht="49.5" x14ac:dyDescent="0.25">
      <c r="A197" s="192"/>
      <c r="B197" s="195"/>
      <c r="C197" s="216"/>
      <c r="D197" s="217"/>
      <c r="E197" s="218"/>
      <c r="F197" s="108" t="s">
        <v>83</v>
      </c>
      <c r="G197" s="46"/>
      <c r="H197" s="46"/>
      <c r="I197" s="40"/>
      <c r="J197" s="109"/>
      <c r="K197" s="64" t="s">
        <v>218</v>
      </c>
      <c r="L197" s="39">
        <v>2.83</v>
      </c>
      <c r="M197" s="131">
        <v>3.0489999999999999</v>
      </c>
      <c r="N197" s="93">
        <f t="shared" si="13"/>
        <v>107.73851590106007</v>
      </c>
      <c r="O197" s="198"/>
      <c r="P197" s="211"/>
    </row>
    <row r="198" spans="1:16" ht="31.5" x14ac:dyDescent="0.25">
      <c r="A198" s="192"/>
      <c r="B198" s="195"/>
      <c r="C198" s="216"/>
      <c r="D198" s="217"/>
      <c r="E198" s="217"/>
      <c r="F198" s="112"/>
      <c r="G198" s="104"/>
      <c r="H198" s="104"/>
      <c r="I198" s="105"/>
      <c r="J198" s="113"/>
      <c r="K198" s="65" t="s">
        <v>219</v>
      </c>
      <c r="L198" s="39">
        <v>0.18</v>
      </c>
      <c r="M198" s="131">
        <v>0.18</v>
      </c>
      <c r="N198" s="93">
        <f t="shared" si="13"/>
        <v>100</v>
      </c>
      <c r="O198" s="198"/>
      <c r="P198" s="211"/>
    </row>
    <row r="199" spans="1:16" ht="47.25" x14ac:dyDescent="0.25">
      <c r="A199" s="192"/>
      <c r="B199" s="195"/>
      <c r="C199" s="216"/>
      <c r="D199" s="217"/>
      <c r="E199" s="217"/>
      <c r="F199" s="114"/>
      <c r="G199" s="106"/>
      <c r="H199" s="106"/>
      <c r="I199" s="101"/>
      <c r="J199" s="115"/>
      <c r="K199" s="65" t="s">
        <v>220</v>
      </c>
      <c r="L199" s="39">
        <v>84.62</v>
      </c>
      <c r="M199" s="131">
        <v>84.62</v>
      </c>
      <c r="N199" s="93">
        <f t="shared" si="13"/>
        <v>100</v>
      </c>
      <c r="O199" s="198"/>
      <c r="P199" s="211"/>
    </row>
    <row r="200" spans="1:16" ht="31.5" x14ac:dyDescent="0.25">
      <c r="A200" s="192"/>
      <c r="B200" s="195"/>
      <c r="C200" s="216"/>
      <c r="D200" s="217"/>
      <c r="E200" s="217"/>
      <c r="F200" s="114"/>
      <c r="G200" s="106"/>
      <c r="H200" s="106"/>
      <c r="I200" s="101"/>
      <c r="J200" s="115"/>
      <c r="K200" s="65" t="s">
        <v>221</v>
      </c>
      <c r="L200" s="39">
        <v>3</v>
      </c>
      <c r="M200" s="131">
        <v>3</v>
      </c>
      <c r="N200" s="93">
        <f t="shared" si="13"/>
        <v>100</v>
      </c>
      <c r="O200" s="198"/>
      <c r="P200" s="211"/>
    </row>
    <row r="201" spans="1:16" ht="16.5" thickBot="1" x14ac:dyDescent="0.3">
      <c r="A201" s="193"/>
      <c r="B201" s="196"/>
      <c r="C201" s="219"/>
      <c r="D201" s="220"/>
      <c r="E201" s="220"/>
      <c r="F201" s="116"/>
      <c r="G201" s="117"/>
      <c r="H201" s="117"/>
      <c r="I201" s="117"/>
      <c r="J201" s="118"/>
      <c r="K201" s="221" t="s">
        <v>78</v>
      </c>
      <c r="L201" s="222"/>
      <c r="M201" s="223"/>
      <c r="N201" s="98">
        <f>SUM(N193:N200)/8</f>
        <v>103.5235104297572</v>
      </c>
      <c r="O201" s="199"/>
      <c r="P201" s="212"/>
    </row>
    <row r="202" spans="1:16" ht="153" customHeight="1" x14ac:dyDescent="0.25">
      <c r="A202" s="191">
        <v>19</v>
      </c>
      <c r="B202" s="194" t="s">
        <v>207</v>
      </c>
      <c r="C202" s="129">
        <v>1</v>
      </c>
      <c r="D202" s="129">
        <v>1</v>
      </c>
      <c r="E202" s="58">
        <f>D202/C202*100</f>
        <v>100</v>
      </c>
      <c r="F202" s="110" t="s">
        <v>34</v>
      </c>
      <c r="G202" s="111">
        <f>SUM(G203:G206)</f>
        <v>80.900000000000006</v>
      </c>
      <c r="H202" s="111">
        <f>SUM(H203:H206)</f>
        <v>49.19</v>
      </c>
      <c r="I202" s="111">
        <f>H202/G202*100</f>
        <v>60.803461063040785</v>
      </c>
      <c r="J202" s="142">
        <f>$E$202/I202*100</f>
        <v>164.46432201667008</v>
      </c>
      <c r="K202" s="41" t="s">
        <v>144</v>
      </c>
      <c r="L202" s="39">
        <v>28</v>
      </c>
      <c r="M202" s="39">
        <v>70</v>
      </c>
      <c r="N202" s="93">
        <f>M202/L202*100</f>
        <v>250</v>
      </c>
      <c r="O202" s="197">
        <f>N207*J202/100</f>
        <v>222.79828248044282</v>
      </c>
      <c r="P202" s="226" t="s">
        <v>120</v>
      </c>
    </row>
    <row r="203" spans="1:16" ht="119.25" x14ac:dyDescent="0.25">
      <c r="A203" s="192"/>
      <c r="B203" s="195"/>
      <c r="C203" s="213" t="s">
        <v>182</v>
      </c>
      <c r="D203" s="214"/>
      <c r="E203" s="215"/>
      <c r="F203" s="45" t="s">
        <v>81</v>
      </c>
      <c r="G203" s="46"/>
      <c r="H203" s="46"/>
      <c r="I203" s="40"/>
      <c r="J203" s="60"/>
      <c r="K203" s="64" t="s">
        <v>145</v>
      </c>
      <c r="L203" s="39">
        <v>10</v>
      </c>
      <c r="M203" s="39">
        <v>10</v>
      </c>
      <c r="N203" s="93">
        <f t="shared" ref="N203:N206" si="16">M203/L203*100</f>
        <v>100</v>
      </c>
      <c r="O203" s="198"/>
      <c r="P203" s="227"/>
    </row>
    <row r="204" spans="1:16" ht="63" x14ac:dyDescent="0.25">
      <c r="A204" s="192"/>
      <c r="B204" s="195"/>
      <c r="C204" s="216"/>
      <c r="D204" s="217"/>
      <c r="E204" s="218"/>
      <c r="F204" s="45" t="s">
        <v>80</v>
      </c>
      <c r="G204" s="46"/>
      <c r="H204" s="46"/>
      <c r="I204" s="40"/>
      <c r="J204" s="60"/>
      <c r="K204" s="64" t="s">
        <v>146</v>
      </c>
      <c r="L204" s="39">
        <v>32</v>
      </c>
      <c r="M204" s="39">
        <v>34</v>
      </c>
      <c r="N204" s="93">
        <f t="shared" si="16"/>
        <v>106.25</v>
      </c>
      <c r="O204" s="198"/>
      <c r="P204" s="227"/>
    </row>
    <row r="205" spans="1:16" ht="78.75" x14ac:dyDescent="0.25">
      <c r="A205" s="192"/>
      <c r="B205" s="195"/>
      <c r="C205" s="216"/>
      <c r="D205" s="217"/>
      <c r="E205" s="218"/>
      <c r="F205" s="45" t="s">
        <v>82</v>
      </c>
      <c r="G205" s="46">
        <v>80.900000000000006</v>
      </c>
      <c r="H205" s="46">
        <v>49.19</v>
      </c>
      <c r="I205" s="40">
        <f>H205/G205*100</f>
        <v>60.803461063040785</v>
      </c>
      <c r="J205" s="63">
        <f>$E$202/I205*100</f>
        <v>164.46432201667008</v>
      </c>
      <c r="K205" s="64" t="s">
        <v>147</v>
      </c>
      <c r="L205" s="39">
        <v>17</v>
      </c>
      <c r="M205" s="39">
        <v>20</v>
      </c>
      <c r="N205" s="93">
        <f t="shared" si="16"/>
        <v>117.64705882352942</v>
      </c>
      <c r="O205" s="198"/>
      <c r="P205" s="227"/>
    </row>
    <row r="206" spans="1:16" ht="49.5" x14ac:dyDescent="0.25">
      <c r="A206" s="192"/>
      <c r="B206" s="195"/>
      <c r="C206" s="216"/>
      <c r="D206" s="217"/>
      <c r="E206" s="218"/>
      <c r="F206" s="48" t="s">
        <v>83</v>
      </c>
      <c r="G206" s="46"/>
      <c r="H206" s="46"/>
      <c r="I206" s="40"/>
      <c r="J206" s="60"/>
      <c r="K206" s="64" t="s">
        <v>148</v>
      </c>
      <c r="L206" s="39">
        <v>29</v>
      </c>
      <c r="M206" s="39">
        <v>30</v>
      </c>
      <c r="N206" s="93">
        <f t="shared" si="16"/>
        <v>103.44827586206897</v>
      </c>
      <c r="O206" s="198"/>
      <c r="P206" s="227"/>
    </row>
    <row r="207" spans="1:16" ht="16.5" thickBot="1" x14ac:dyDescent="0.3">
      <c r="A207" s="193"/>
      <c r="B207" s="196"/>
      <c r="C207" s="219"/>
      <c r="D207" s="220"/>
      <c r="E207" s="224"/>
      <c r="F207" s="55"/>
      <c r="G207" s="56"/>
      <c r="H207" s="56"/>
      <c r="I207" s="56"/>
      <c r="J207" s="57"/>
      <c r="K207" s="225" t="s">
        <v>78</v>
      </c>
      <c r="L207" s="222"/>
      <c r="M207" s="223"/>
      <c r="N207" s="98">
        <f>SUM(N202:N206)/5</f>
        <v>135.46906693711966</v>
      </c>
      <c r="O207" s="199"/>
      <c r="P207" s="228"/>
    </row>
    <row r="208" spans="1:16" ht="94.5" x14ac:dyDescent="0.25">
      <c r="A208" s="191">
        <v>20</v>
      </c>
      <c r="B208" s="194" t="s">
        <v>208</v>
      </c>
      <c r="C208" s="129">
        <v>3</v>
      </c>
      <c r="D208" s="129">
        <v>3</v>
      </c>
      <c r="E208" s="97">
        <f>D208/C208*100</f>
        <v>100</v>
      </c>
      <c r="F208" s="110" t="s">
        <v>34</v>
      </c>
      <c r="G208" s="111">
        <f>SUM(G209:G212)</f>
        <v>199911.9</v>
      </c>
      <c r="H208" s="111">
        <f>SUM(H209:H212)</f>
        <v>198430.58</v>
      </c>
      <c r="I208" s="111">
        <f>H208/G208*100</f>
        <v>99.25901359548881</v>
      </c>
      <c r="J208" s="142">
        <f>$E$208/I208*100</f>
        <v>100.74651800140886</v>
      </c>
      <c r="K208" s="41" t="s">
        <v>149</v>
      </c>
      <c r="L208" s="39">
        <v>90</v>
      </c>
      <c r="M208" s="131">
        <v>100</v>
      </c>
      <c r="N208" s="93">
        <f>M208/L208*100</f>
        <v>111.11111111111111</v>
      </c>
      <c r="O208" s="197">
        <f>N231*J208/100</f>
        <v>102.57356759822896</v>
      </c>
      <c r="P208" s="210" t="s">
        <v>120</v>
      </c>
    </row>
    <row r="209" spans="1:16" ht="78.75" x14ac:dyDescent="0.25">
      <c r="A209" s="192"/>
      <c r="B209" s="195"/>
      <c r="C209" s="213" t="s">
        <v>325</v>
      </c>
      <c r="D209" s="214"/>
      <c r="E209" s="215"/>
      <c r="F209" s="45" t="s">
        <v>81</v>
      </c>
      <c r="G209" s="46">
        <v>1322.86</v>
      </c>
      <c r="H209" s="46">
        <v>1322.86</v>
      </c>
      <c r="I209" s="111">
        <f>H209/G209*100</f>
        <v>100</v>
      </c>
      <c r="J209" s="142">
        <f>$E$208/I209*100</f>
        <v>100</v>
      </c>
      <c r="K209" s="64" t="s">
        <v>150</v>
      </c>
      <c r="L209" s="39">
        <v>99</v>
      </c>
      <c r="M209" s="131">
        <v>100</v>
      </c>
      <c r="N209" s="93">
        <f t="shared" ref="N209:N230" si="17">M209/L209*100</f>
        <v>101.01010101010101</v>
      </c>
      <c r="O209" s="198"/>
      <c r="P209" s="211"/>
    </row>
    <row r="210" spans="1:16" ht="63" x14ac:dyDescent="0.25">
      <c r="A210" s="192"/>
      <c r="B210" s="195"/>
      <c r="C210" s="216"/>
      <c r="D210" s="217"/>
      <c r="E210" s="218"/>
      <c r="F210" s="45" t="s">
        <v>80</v>
      </c>
      <c r="G210" s="46">
        <v>170648.6</v>
      </c>
      <c r="H210" s="46">
        <v>169183.2</v>
      </c>
      <c r="I210" s="40">
        <f>H210/G210*100</f>
        <v>99.141276283544073</v>
      </c>
      <c r="J210" s="142">
        <f t="shared" ref="J210:J211" si="18">$E$208/I210*100</f>
        <v>100.86616165198437</v>
      </c>
      <c r="K210" s="64" t="s">
        <v>151</v>
      </c>
      <c r="L210" s="39">
        <v>1</v>
      </c>
      <c r="M210" s="131">
        <v>0</v>
      </c>
      <c r="N210" s="93">
        <v>100</v>
      </c>
      <c r="O210" s="198"/>
      <c r="P210" s="211"/>
    </row>
    <row r="211" spans="1:16" ht="47.25" x14ac:dyDescent="0.25">
      <c r="A211" s="192"/>
      <c r="B211" s="195"/>
      <c r="C211" s="216"/>
      <c r="D211" s="217"/>
      <c r="E211" s="218"/>
      <c r="F211" s="45" t="s">
        <v>82</v>
      </c>
      <c r="G211" s="46">
        <v>27940.44</v>
      </c>
      <c r="H211" s="46">
        <v>27924.52</v>
      </c>
      <c r="I211" s="40">
        <f>H211/G211*100</f>
        <v>99.943021656065554</v>
      </c>
      <c r="J211" s="142">
        <f t="shared" si="18"/>
        <v>100.05701082775997</v>
      </c>
      <c r="K211" s="64" t="s">
        <v>152</v>
      </c>
      <c r="L211" s="39">
        <v>0</v>
      </c>
      <c r="M211" s="131">
        <v>0</v>
      </c>
      <c r="N211" s="93">
        <v>100</v>
      </c>
      <c r="O211" s="198"/>
      <c r="P211" s="211"/>
    </row>
    <row r="212" spans="1:16" ht="94.5" x14ac:dyDescent="0.25">
      <c r="A212" s="192"/>
      <c r="B212" s="195"/>
      <c r="C212" s="216"/>
      <c r="D212" s="217"/>
      <c r="E212" s="218"/>
      <c r="F212" s="48" t="s">
        <v>83</v>
      </c>
      <c r="G212" s="46"/>
      <c r="H212" s="46"/>
      <c r="I212" s="40" t="e">
        <f>H212/G212*100</f>
        <v>#DIV/0!</v>
      </c>
      <c r="J212" s="142" t="e">
        <f t="shared" ref="J212" si="19">$E$208/I212*100</f>
        <v>#DIV/0!</v>
      </c>
      <c r="K212" s="64" t="s">
        <v>153</v>
      </c>
      <c r="L212" s="39">
        <v>88</v>
      </c>
      <c r="M212" s="131">
        <v>90</v>
      </c>
      <c r="N212" s="93">
        <f t="shared" si="17"/>
        <v>102.27272727272727</v>
      </c>
      <c r="O212" s="198"/>
      <c r="P212" s="211"/>
    </row>
    <row r="213" spans="1:16" ht="47.25" x14ac:dyDescent="0.25">
      <c r="A213" s="192"/>
      <c r="B213" s="195"/>
      <c r="C213" s="216"/>
      <c r="D213" s="217"/>
      <c r="E213" s="218"/>
      <c r="F213" s="100"/>
      <c r="G213" s="106"/>
      <c r="H213" s="106"/>
      <c r="I213" s="101"/>
      <c r="J213" s="102"/>
      <c r="K213" s="64" t="s">
        <v>154</v>
      </c>
      <c r="L213" s="39">
        <v>94.5</v>
      </c>
      <c r="M213" s="131">
        <v>95</v>
      </c>
      <c r="N213" s="93">
        <f t="shared" si="17"/>
        <v>100.52910052910053</v>
      </c>
      <c r="O213" s="198"/>
      <c r="P213" s="211"/>
    </row>
    <row r="214" spans="1:16" ht="78.75" x14ac:dyDescent="0.25">
      <c r="A214" s="192"/>
      <c r="B214" s="195"/>
      <c r="C214" s="216"/>
      <c r="D214" s="217"/>
      <c r="E214" s="218"/>
      <c r="F214" s="100"/>
      <c r="G214" s="106"/>
      <c r="H214" s="106"/>
      <c r="I214" s="101"/>
      <c r="J214" s="102"/>
      <c r="K214" s="64" t="s">
        <v>155</v>
      </c>
      <c r="L214" s="39">
        <v>92</v>
      </c>
      <c r="M214" s="131">
        <v>99</v>
      </c>
      <c r="N214" s="93">
        <f t="shared" si="17"/>
        <v>107.60869565217391</v>
      </c>
      <c r="O214" s="198"/>
      <c r="P214" s="211"/>
    </row>
    <row r="215" spans="1:16" ht="63" x14ac:dyDescent="0.25">
      <c r="A215" s="192"/>
      <c r="B215" s="195"/>
      <c r="C215" s="216"/>
      <c r="D215" s="217"/>
      <c r="E215" s="218"/>
      <c r="F215" s="100"/>
      <c r="G215" s="106"/>
      <c r="H215" s="106"/>
      <c r="I215" s="101"/>
      <c r="J215" s="102"/>
      <c r="K215" s="64" t="s">
        <v>156</v>
      </c>
      <c r="L215" s="39">
        <v>60</v>
      </c>
      <c r="M215" s="131">
        <v>81</v>
      </c>
      <c r="N215" s="93">
        <f t="shared" si="17"/>
        <v>135</v>
      </c>
      <c r="O215" s="198"/>
      <c r="P215" s="211"/>
    </row>
    <row r="216" spans="1:16" ht="63" x14ac:dyDescent="0.25">
      <c r="A216" s="192"/>
      <c r="B216" s="195"/>
      <c r="C216" s="216"/>
      <c r="D216" s="217"/>
      <c r="E216" s="218"/>
      <c r="F216" s="100"/>
      <c r="G216" s="106"/>
      <c r="H216" s="106"/>
      <c r="I216" s="101"/>
      <c r="J216" s="102"/>
      <c r="K216" s="64" t="s">
        <v>157</v>
      </c>
      <c r="L216" s="39">
        <v>70</v>
      </c>
      <c r="M216" s="131">
        <v>70</v>
      </c>
      <c r="N216" s="93">
        <f t="shared" si="17"/>
        <v>100</v>
      </c>
      <c r="O216" s="198"/>
      <c r="P216" s="211"/>
    </row>
    <row r="217" spans="1:16" ht="63" x14ac:dyDescent="0.25">
      <c r="A217" s="192"/>
      <c r="B217" s="195"/>
      <c r="C217" s="216"/>
      <c r="D217" s="217"/>
      <c r="E217" s="218"/>
      <c r="F217" s="100"/>
      <c r="G217" s="106"/>
      <c r="H217" s="106"/>
      <c r="I217" s="101"/>
      <c r="J217" s="102"/>
      <c r="K217" s="64" t="s">
        <v>159</v>
      </c>
      <c r="L217" s="39">
        <v>80</v>
      </c>
      <c r="M217" s="131">
        <v>80</v>
      </c>
      <c r="N217" s="93">
        <f t="shared" si="17"/>
        <v>100</v>
      </c>
      <c r="O217" s="198"/>
      <c r="P217" s="211"/>
    </row>
    <row r="218" spans="1:16" ht="157.5" x14ac:dyDescent="0.25">
      <c r="A218" s="192"/>
      <c r="B218" s="195"/>
      <c r="C218" s="216"/>
      <c r="D218" s="217"/>
      <c r="E218" s="218"/>
      <c r="F218" s="100"/>
      <c r="G218" s="106"/>
      <c r="H218" s="106"/>
      <c r="I218" s="101"/>
      <c r="J218" s="102"/>
      <c r="K218" s="64" t="s">
        <v>158</v>
      </c>
      <c r="L218" s="39">
        <v>61</v>
      </c>
      <c r="M218" s="131">
        <v>62</v>
      </c>
      <c r="N218" s="93">
        <f t="shared" si="17"/>
        <v>101.63934426229508</v>
      </c>
      <c r="O218" s="198"/>
      <c r="P218" s="211"/>
    </row>
    <row r="219" spans="1:16" ht="78.75" x14ac:dyDescent="0.25">
      <c r="A219" s="192"/>
      <c r="B219" s="195"/>
      <c r="C219" s="216"/>
      <c r="D219" s="217"/>
      <c r="E219" s="218"/>
      <c r="F219" s="100"/>
      <c r="G219" s="106"/>
      <c r="H219" s="106"/>
      <c r="I219" s="101"/>
      <c r="J219" s="102"/>
      <c r="K219" s="64" t="s">
        <v>160</v>
      </c>
      <c r="L219" s="39">
        <v>2.1</v>
      </c>
      <c r="M219" s="131">
        <v>3</v>
      </c>
      <c r="N219" s="93">
        <f t="shared" si="17"/>
        <v>142.85714285714286</v>
      </c>
      <c r="O219" s="198"/>
      <c r="P219" s="211"/>
    </row>
    <row r="220" spans="1:16" ht="47.25" x14ac:dyDescent="0.25">
      <c r="A220" s="192"/>
      <c r="B220" s="195"/>
      <c r="C220" s="216"/>
      <c r="D220" s="217"/>
      <c r="E220" s="218"/>
      <c r="F220" s="100"/>
      <c r="G220" s="106"/>
      <c r="H220" s="106"/>
      <c r="I220" s="101"/>
      <c r="J220" s="102"/>
      <c r="K220" s="64" t="s">
        <v>314</v>
      </c>
      <c r="L220" s="39">
        <v>42</v>
      </c>
      <c r="M220" s="131">
        <v>33</v>
      </c>
      <c r="N220" s="93">
        <f t="shared" si="17"/>
        <v>78.571428571428569</v>
      </c>
      <c r="O220" s="198"/>
      <c r="P220" s="211"/>
    </row>
    <row r="221" spans="1:16" ht="141.75" x14ac:dyDescent="0.25">
      <c r="A221" s="192"/>
      <c r="B221" s="195"/>
      <c r="C221" s="216"/>
      <c r="D221" s="217"/>
      <c r="E221" s="218"/>
      <c r="F221" s="100"/>
      <c r="G221" s="106"/>
      <c r="H221" s="106"/>
      <c r="I221" s="101"/>
      <c r="J221" s="102"/>
      <c r="K221" s="64" t="s">
        <v>161</v>
      </c>
      <c r="L221" s="39">
        <v>2</v>
      </c>
      <c r="M221" s="131">
        <v>1</v>
      </c>
      <c r="N221" s="93">
        <f t="shared" si="17"/>
        <v>50</v>
      </c>
      <c r="O221" s="198"/>
      <c r="P221" s="211"/>
    </row>
    <row r="222" spans="1:16" ht="110.25" x14ac:dyDescent="0.25">
      <c r="A222" s="192"/>
      <c r="B222" s="195"/>
      <c r="C222" s="216"/>
      <c r="D222" s="217"/>
      <c r="E222" s="218"/>
      <c r="F222" s="100"/>
      <c r="G222" s="106"/>
      <c r="H222" s="106"/>
      <c r="I222" s="101"/>
      <c r="J222" s="102"/>
      <c r="K222" s="64" t="s">
        <v>162</v>
      </c>
      <c r="L222" s="39">
        <v>100</v>
      </c>
      <c r="M222" s="131">
        <v>100</v>
      </c>
      <c r="N222" s="93">
        <f t="shared" si="17"/>
        <v>100</v>
      </c>
      <c r="O222" s="198"/>
      <c r="P222" s="211"/>
    </row>
    <row r="223" spans="1:16" ht="141.75" x14ac:dyDescent="0.25">
      <c r="A223" s="192"/>
      <c r="B223" s="195"/>
      <c r="C223" s="216"/>
      <c r="D223" s="217"/>
      <c r="E223" s="218"/>
      <c r="F223" s="100"/>
      <c r="G223" s="106"/>
      <c r="H223" s="106"/>
      <c r="I223" s="101"/>
      <c r="J223" s="102"/>
      <c r="K223" s="64" t="s">
        <v>163</v>
      </c>
      <c r="L223" s="39">
        <v>100</v>
      </c>
      <c r="M223" s="131">
        <v>100</v>
      </c>
      <c r="N223" s="93">
        <f t="shared" si="17"/>
        <v>100</v>
      </c>
      <c r="O223" s="198"/>
      <c r="P223" s="211"/>
    </row>
    <row r="224" spans="1:16" ht="110.25" x14ac:dyDescent="0.25">
      <c r="A224" s="192"/>
      <c r="B224" s="195"/>
      <c r="C224" s="216"/>
      <c r="D224" s="217"/>
      <c r="E224" s="218"/>
      <c r="F224" s="100"/>
      <c r="G224" s="106"/>
      <c r="H224" s="106"/>
      <c r="I224" s="101"/>
      <c r="J224" s="102"/>
      <c r="K224" s="64" t="s">
        <v>164</v>
      </c>
      <c r="L224" s="39">
        <v>100</v>
      </c>
      <c r="M224" s="131">
        <v>100</v>
      </c>
      <c r="N224" s="93">
        <f t="shared" si="17"/>
        <v>100</v>
      </c>
      <c r="O224" s="198"/>
      <c r="P224" s="211"/>
    </row>
    <row r="225" spans="1:16" ht="31.5" x14ac:dyDescent="0.25">
      <c r="A225" s="192"/>
      <c r="B225" s="195"/>
      <c r="C225" s="216"/>
      <c r="D225" s="217"/>
      <c r="E225" s="218"/>
      <c r="F225" s="100"/>
      <c r="G225" s="106"/>
      <c r="H225" s="106"/>
      <c r="I225" s="101"/>
      <c r="J225" s="102"/>
      <c r="K225" s="64" t="s">
        <v>165</v>
      </c>
      <c r="L225" s="39">
        <v>100</v>
      </c>
      <c r="M225" s="131">
        <v>100</v>
      </c>
      <c r="N225" s="93">
        <f t="shared" si="17"/>
        <v>100</v>
      </c>
      <c r="O225" s="198"/>
      <c r="P225" s="211"/>
    </row>
    <row r="226" spans="1:16" ht="78.75" x14ac:dyDescent="0.25">
      <c r="A226" s="192"/>
      <c r="B226" s="195"/>
      <c r="C226" s="216"/>
      <c r="D226" s="217"/>
      <c r="E226" s="218"/>
      <c r="F226" s="100"/>
      <c r="G226" s="106"/>
      <c r="H226" s="106"/>
      <c r="I226" s="101"/>
      <c r="J226" s="102"/>
      <c r="K226" s="64" t="s">
        <v>166</v>
      </c>
      <c r="L226" s="39">
        <v>93</v>
      </c>
      <c r="M226" s="131">
        <v>93</v>
      </c>
      <c r="N226" s="93">
        <f t="shared" si="17"/>
        <v>100</v>
      </c>
      <c r="O226" s="198"/>
      <c r="P226" s="211"/>
    </row>
    <row r="227" spans="1:16" ht="63" x14ac:dyDescent="0.25">
      <c r="A227" s="192"/>
      <c r="B227" s="195"/>
      <c r="C227" s="216"/>
      <c r="D227" s="217"/>
      <c r="E227" s="218"/>
      <c r="F227" s="100"/>
      <c r="G227" s="106"/>
      <c r="H227" s="106"/>
      <c r="I227" s="101"/>
      <c r="J227" s="102"/>
      <c r="K227" s="64" t="s">
        <v>167</v>
      </c>
      <c r="L227" s="39">
        <v>3</v>
      </c>
      <c r="M227" s="131">
        <v>3</v>
      </c>
      <c r="N227" s="93">
        <f t="shared" si="17"/>
        <v>100</v>
      </c>
      <c r="O227" s="198"/>
      <c r="P227" s="211"/>
    </row>
    <row r="228" spans="1:16" ht="116.45" customHeight="1" x14ac:dyDescent="0.25">
      <c r="A228" s="192"/>
      <c r="B228" s="195"/>
      <c r="C228" s="216"/>
      <c r="D228" s="217"/>
      <c r="E228" s="218"/>
      <c r="F228" s="100"/>
      <c r="G228" s="106"/>
      <c r="H228" s="106"/>
      <c r="I228" s="101"/>
      <c r="J228" s="102"/>
      <c r="K228" s="64" t="s">
        <v>168</v>
      </c>
      <c r="L228" s="39">
        <v>25</v>
      </c>
      <c r="M228" s="131">
        <v>25</v>
      </c>
      <c r="N228" s="93">
        <f t="shared" si="17"/>
        <v>100</v>
      </c>
      <c r="O228" s="198"/>
      <c r="P228" s="211"/>
    </row>
    <row r="229" spans="1:16" ht="110.25" x14ac:dyDescent="0.25">
      <c r="A229" s="192"/>
      <c r="B229" s="195"/>
      <c r="C229" s="216"/>
      <c r="D229" s="217"/>
      <c r="E229" s="218"/>
      <c r="F229" s="100"/>
      <c r="G229" s="106"/>
      <c r="H229" s="106"/>
      <c r="I229" s="101"/>
      <c r="J229" s="102"/>
      <c r="K229" s="64" t="s">
        <v>169</v>
      </c>
      <c r="L229" s="39">
        <v>45</v>
      </c>
      <c r="M229" s="131">
        <v>50</v>
      </c>
      <c r="N229" s="93">
        <f t="shared" si="17"/>
        <v>111.11111111111111</v>
      </c>
      <c r="O229" s="198"/>
      <c r="P229" s="211"/>
    </row>
    <row r="230" spans="1:16" ht="63" x14ac:dyDescent="0.25">
      <c r="A230" s="192"/>
      <c r="B230" s="195"/>
      <c r="C230" s="216"/>
      <c r="D230" s="217"/>
      <c r="E230" s="218"/>
      <c r="F230" s="100"/>
      <c r="G230" s="106"/>
      <c r="H230" s="106"/>
      <c r="I230" s="101"/>
      <c r="J230" s="102"/>
      <c r="K230" s="64" t="s">
        <v>170</v>
      </c>
      <c r="L230" s="39">
        <v>80</v>
      </c>
      <c r="M230" s="131">
        <v>80</v>
      </c>
      <c r="N230" s="93">
        <f t="shared" si="17"/>
        <v>100</v>
      </c>
      <c r="O230" s="198"/>
      <c r="P230" s="211"/>
    </row>
    <row r="231" spans="1:16" ht="16.5" thickBot="1" x14ac:dyDescent="0.3">
      <c r="A231" s="193"/>
      <c r="B231" s="196"/>
      <c r="C231" s="219"/>
      <c r="D231" s="220"/>
      <c r="E231" s="224"/>
      <c r="F231" s="55"/>
      <c r="G231" s="56"/>
      <c r="H231" s="56"/>
      <c r="I231" s="56"/>
      <c r="J231" s="57"/>
      <c r="K231" s="225" t="s">
        <v>78</v>
      </c>
      <c r="L231" s="222"/>
      <c r="M231" s="223"/>
      <c r="N231" s="98">
        <f>SUM(N208:N230)/23</f>
        <v>101.81351140770398</v>
      </c>
      <c r="O231" s="199"/>
      <c r="P231" s="212"/>
    </row>
    <row r="232" spans="1:16" ht="38.25" x14ac:dyDescent="0.25">
      <c r="A232" s="191">
        <v>21</v>
      </c>
      <c r="B232" s="194" t="s">
        <v>209</v>
      </c>
      <c r="C232" s="129">
        <v>1</v>
      </c>
      <c r="D232" s="129">
        <v>1</v>
      </c>
      <c r="E232" s="58">
        <f>D232/C232*100</f>
        <v>100</v>
      </c>
      <c r="F232" s="110" t="s">
        <v>34</v>
      </c>
      <c r="G232" s="111"/>
      <c r="H232" s="111"/>
      <c r="I232" s="111"/>
      <c r="J232" s="133"/>
      <c r="K232" s="41"/>
      <c r="L232" s="39"/>
      <c r="M232" s="131"/>
      <c r="N232" s="93"/>
      <c r="O232" s="197">
        <v>100</v>
      </c>
      <c r="P232" s="210" t="s">
        <v>119</v>
      </c>
    </row>
    <row r="233" spans="1:16" ht="58.5" x14ac:dyDescent="0.25">
      <c r="A233" s="192"/>
      <c r="B233" s="195"/>
      <c r="C233" s="213" t="s">
        <v>183</v>
      </c>
      <c r="D233" s="214"/>
      <c r="E233" s="215"/>
      <c r="F233" s="45" t="s">
        <v>81</v>
      </c>
      <c r="G233" s="46"/>
      <c r="H233" s="46"/>
      <c r="I233" s="40"/>
      <c r="J233" s="60"/>
      <c r="K233" s="64"/>
      <c r="L233" s="39"/>
      <c r="M233" s="144"/>
      <c r="N233" s="93"/>
      <c r="O233" s="198"/>
      <c r="P233" s="211"/>
    </row>
    <row r="234" spans="1:16" ht="45" x14ac:dyDescent="0.25">
      <c r="A234" s="192"/>
      <c r="B234" s="195"/>
      <c r="C234" s="216"/>
      <c r="D234" s="217"/>
      <c r="E234" s="218"/>
      <c r="F234" s="45" t="s">
        <v>80</v>
      </c>
      <c r="G234" s="46"/>
      <c r="H234" s="46"/>
      <c r="I234" s="40"/>
      <c r="J234" s="60"/>
      <c r="K234" s="64"/>
      <c r="L234" s="39"/>
      <c r="M234" s="131"/>
      <c r="N234" s="93"/>
      <c r="O234" s="198"/>
      <c r="P234" s="211"/>
    </row>
    <row r="235" spans="1:16" ht="45" x14ac:dyDescent="0.25">
      <c r="A235" s="192"/>
      <c r="B235" s="195"/>
      <c r="C235" s="216"/>
      <c r="D235" s="217"/>
      <c r="E235" s="218"/>
      <c r="F235" s="45" t="s">
        <v>82</v>
      </c>
      <c r="G235" s="46"/>
      <c r="H235" s="46"/>
      <c r="I235" s="40"/>
      <c r="J235" s="63"/>
      <c r="K235" s="64"/>
      <c r="L235" s="39"/>
      <c r="M235" s="131"/>
      <c r="N235" s="93"/>
      <c r="O235" s="198"/>
      <c r="P235" s="211"/>
    </row>
    <row r="236" spans="1:16" ht="49.5" x14ac:dyDescent="0.25">
      <c r="A236" s="192"/>
      <c r="B236" s="195"/>
      <c r="C236" s="216"/>
      <c r="D236" s="217"/>
      <c r="E236" s="218"/>
      <c r="F236" s="48" t="s">
        <v>83</v>
      </c>
      <c r="G236" s="46"/>
      <c r="H236" s="46"/>
      <c r="I236" s="40"/>
      <c r="J236" s="60"/>
      <c r="K236" s="64"/>
      <c r="L236" s="39"/>
      <c r="M236" s="131"/>
      <c r="N236" s="93"/>
      <c r="O236" s="198"/>
      <c r="P236" s="211"/>
    </row>
    <row r="237" spans="1:16" ht="16.5" thickBot="1" x14ac:dyDescent="0.3">
      <c r="A237" s="193"/>
      <c r="B237" s="196"/>
      <c r="C237" s="219"/>
      <c r="D237" s="220"/>
      <c r="E237" s="224"/>
      <c r="F237" s="55"/>
      <c r="G237" s="56"/>
      <c r="H237" s="56"/>
      <c r="I237" s="56"/>
      <c r="J237" s="57"/>
      <c r="K237" s="225" t="s">
        <v>78</v>
      </c>
      <c r="L237" s="222"/>
      <c r="M237" s="223"/>
      <c r="N237" s="98">
        <v>100</v>
      </c>
      <c r="O237" s="199"/>
      <c r="P237" s="212"/>
    </row>
    <row r="238" spans="1:16" ht="67.900000000000006" customHeight="1" x14ac:dyDescent="0.25">
      <c r="A238" s="191">
        <v>22</v>
      </c>
      <c r="B238" s="194" t="s">
        <v>211</v>
      </c>
      <c r="C238" s="129">
        <v>1</v>
      </c>
      <c r="D238" s="129">
        <v>1</v>
      </c>
      <c r="E238" s="58">
        <f>D238/C238*100</f>
        <v>100</v>
      </c>
      <c r="F238" s="110" t="s">
        <v>34</v>
      </c>
      <c r="G238" s="111"/>
      <c r="H238" s="111"/>
      <c r="I238" s="111"/>
      <c r="J238" s="142"/>
      <c r="K238" s="41" t="s">
        <v>277</v>
      </c>
      <c r="L238" s="39">
        <v>0</v>
      </c>
      <c r="M238" s="131">
        <v>0</v>
      </c>
      <c r="N238" s="93">
        <v>100</v>
      </c>
      <c r="O238" s="197">
        <f>N277</f>
        <v>398.06738879061737</v>
      </c>
      <c r="P238" s="210" t="s">
        <v>120</v>
      </c>
    </row>
    <row r="239" spans="1:16" ht="74.25" x14ac:dyDescent="0.25">
      <c r="A239" s="192"/>
      <c r="B239" s="195"/>
      <c r="C239" s="213"/>
      <c r="D239" s="214"/>
      <c r="E239" s="215"/>
      <c r="F239" s="45" t="s">
        <v>81</v>
      </c>
      <c r="G239" s="46"/>
      <c r="H239" s="46"/>
      <c r="I239" s="40"/>
      <c r="J239" s="60"/>
      <c r="K239" s="64" t="s">
        <v>278</v>
      </c>
      <c r="L239" s="39">
        <v>102.5</v>
      </c>
      <c r="M239" s="143">
        <v>90.9</v>
      </c>
      <c r="N239" s="93">
        <f t="shared" ref="N239:N276" si="20">M239/L239*100</f>
        <v>88.682926829268297</v>
      </c>
      <c r="O239" s="198"/>
      <c r="P239" s="211"/>
    </row>
    <row r="240" spans="1:16" ht="63.75" x14ac:dyDescent="0.25">
      <c r="A240" s="192"/>
      <c r="B240" s="195"/>
      <c r="C240" s="216"/>
      <c r="D240" s="217"/>
      <c r="E240" s="218"/>
      <c r="F240" s="45" t="s">
        <v>80</v>
      </c>
      <c r="G240" s="46"/>
      <c r="H240" s="46"/>
      <c r="I240" s="40"/>
      <c r="J240" s="60"/>
      <c r="K240" s="64" t="s">
        <v>279</v>
      </c>
      <c r="L240" s="39">
        <v>60000</v>
      </c>
      <c r="M240" s="131">
        <v>235100</v>
      </c>
      <c r="N240" s="93">
        <f t="shared" si="20"/>
        <v>391.83333333333337</v>
      </c>
      <c r="O240" s="198"/>
      <c r="P240" s="211"/>
    </row>
    <row r="241" spans="1:16" ht="51" x14ac:dyDescent="0.25">
      <c r="A241" s="192"/>
      <c r="B241" s="195"/>
      <c r="C241" s="216"/>
      <c r="D241" s="217"/>
      <c r="E241" s="218"/>
      <c r="F241" s="45" t="s">
        <v>82</v>
      </c>
      <c r="G241" s="46"/>
      <c r="H241" s="46"/>
      <c r="I241" s="40"/>
      <c r="J241" s="63"/>
      <c r="K241" s="64" t="s">
        <v>280</v>
      </c>
      <c r="L241" s="39">
        <v>2146.8000000000002</v>
      </c>
      <c r="M241" s="131">
        <v>2150</v>
      </c>
      <c r="N241" s="93">
        <f t="shared" si="20"/>
        <v>100.14905906465437</v>
      </c>
      <c r="O241" s="198"/>
      <c r="P241" s="211"/>
    </row>
    <row r="242" spans="1:16" ht="63" x14ac:dyDescent="0.25">
      <c r="A242" s="192"/>
      <c r="B242" s="195"/>
      <c r="C242" s="216"/>
      <c r="D242" s="217"/>
      <c r="E242" s="218"/>
      <c r="F242" s="48" t="s">
        <v>83</v>
      </c>
      <c r="G242" s="46"/>
      <c r="H242" s="46"/>
      <c r="I242" s="40"/>
      <c r="J242" s="60"/>
      <c r="K242" s="64" t="s">
        <v>281</v>
      </c>
      <c r="L242" s="39">
        <v>0</v>
      </c>
      <c r="M242" s="131">
        <v>0</v>
      </c>
      <c r="N242" s="93">
        <v>100</v>
      </c>
      <c r="O242" s="198"/>
      <c r="P242" s="211"/>
    </row>
    <row r="243" spans="1:16" ht="156.75" customHeight="1" x14ac:dyDescent="0.25">
      <c r="A243" s="192"/>
      <c r="B243" s="195"/>
      <c r="C243" s="216"/>
      <c r="D243" s="217"/>
      <c r="E243" s="218"/>
      <c r="F243" s="100"/>
      <c r="G243" s="106"/>
      <c r="H243" s="106"/>
      <c r="I243" s="101"/>
      <c r="J243" s="107"/>
      <c r="K243" s="64" t="s">
        <v>282</v>
      </c>
      <c r="L243" s="39">
        <v>260</v>
      </c>
      <c r="M243" s="131">
        <v>275</v>
      </c>
      <c r="N243" s="93">
        <f t="shared" si="20"/>
        <v>105.76923076923077</v>
      </c>
      <c r="O243" s="198"/>
      <c r="P243" s="211"/>
    </row>
    <row r="244" spans="1:16" ht="63" x14ac:dyDescent="0.25">
      <c r="A244" s="192"/>
      <c r="B244" s="195"/>
      <c r="C244" s="216"/>
      <c r="D244" s="217"/>
      <c r="E244" s="218"/>
      <c r="F244" s="100"/>
      <c r="G244" s="106"/>
      <c r="H244" s="106"/>
      <c r="I244" s="101"/>
      <c r="J244" s="107"/>
      <c r="K244" s="64" t="s">
        <v>283</v>
      </c>
      <c r="L244" s="39">
        <v>78.400000000000006</v>
      </c>
      <c r="M244" s="131">
        <v>80</v>
      </c>
      <c r="N244" s="93">
        <f t="shared" si="20"/>
        <v>102.04081632653062</v>
      </c>
      <c r="O244" s="198"/>
      <c r="P244" s="211"/>
    </row>
    <row r="245" spans="1:16" ht="47.25" x14ac:dyDescent="0.25">
      <c r="A245" s="192"/>
      <c r="B245" s="195"/>
      <c r="C245" s="216"/>
      <c r="D245" s="217"/>
      <c r="E245" s="218"/>
      <c r="F245" s="100"/>
      <c r="G245" s="106"/>
      <c r="H245" s="106"/>
      <c r="I245" s="101"/>
      <c r="J245" s="107"/>
      <c r="K245" s="64" t="s">
        <v>284</v>
      </c>
      <c r="L245" s="39">
        <v>434.6</v>
      </c>
      <c r="M245" s="131">
        <v>208.3</v>
      </c>
      <c r="N245" s="93">
        <f t="shared" si="20"/>
        <v>47.929130234698576</v>
      </c>
      <c r="O245" s="198"/>
      <c r="P245" s="211"/>
    </row>
    <row r="246" spans="1:16" ht="31.5" x14ac:dyDescent="0.25">
      <c r="A246" s="192"/>
      <c r="B246" s="195"/>
      <c r="C246" s="216"/>
      <c r="D246" s="217"/>
      <c r="E246" s="218"/>
      <c r="F246" s="100"/>
      <c r="G246" s="106"/>
      <c r="H246" s="106"/>
      <c r="I246" s="101"/>
      <c r="J246" s="107"/>
      <c r="K246" s="64" t="s">
        <v>285</v>
      </c>
      <c r="L246" s="39">
        <v>10</v>
      </c>
      <c r="M246" s="131">
        <v>18</v>
      </c>
      <c r="N246" s="93">
        <f t="shared" si="20"/>
        <v>180</v>
      </c>
      <c r="O246" s="198"/>
      <c r="P246" s="211"/>
    </row>
    <row r="247" spans="1:16" ht="47.25" x14ac:dyDescent="0.25">
      <c r="A247" s="192"/>
      <c r="B247" s="195"/>
      <c r="C247" s="216"/>
      <c r="D247" s="217"/>
      <c r="E247" s="218"/>
      <c r="F247" s="100"/>
      <c r="G247" s="106"/>
      <c r="H247" s="106"/>
      <c r="I247" s="101"/>
      <c r="J247" s="107"/>
      <c r="K247" s="64" t="s">
        <v>286</v>
      </c>
      <c r="L247" s="39">
        <v>27.7</v>
      </c>
      <c r="M247" s="131">
        <v>26.3</v>
      </c>
      <c r="N247" s="93">
        <f t="shared" si="20"/>
        <v>94.945848375451263</v>
      </c>
      <c r="O247" s="198"/>
      <c r="P247" s="211"/>
    </row>
    <row r="248" spans="1:16" ht="31.5" x14ac:dyDescent="0.25">
      <c r="A248" s="192"/>
      <c r="B248" s="195"/>
      <c r="C248" s="216"/>
      <c r="D248" s="217"/>
      <c r="E248" s="218"/>
      <c r="F248" s="100"/>
      <c r="G248" s="106"/>
      <c r="H248" s="106"/>
      <c r="I248" s="101"/>
      <c r="J248" s="107"/>
      <c r="K248" s="64" t="s">
        <v>287</v>
      </c>
      <c r="L248" s="39">
        <v>120</v>
      </c>
      <c r="M248" s="131">
        <v>125</v>
      </c>
      <c r="N248" s="93">
        <f t="shared" si="20"/>
        <v>104.16666666666667</v>
      </c>
      <c r="O248" s="198"/>
      <c r="P248" s="211"/>
    </row>
    <row r="249" spans="1:16" ht="63" x14ac:dyDescent="0.25">
      <c r="A249" s="192"/>
      <c r="B249" s="195"/>
      <c r="C249" s="216"/>
      <c r="D249" s="217"/>
      <c r="E249" s="218"/>
      <c r="F249" s="100"/>
      <c r="G249" s="106"/>
      <c r="H249" s="106"/>
      <c r="I249" s="101"/>
      <c r="J249" s="107"/>
      <c r="K249" s="64" t="s">
        <v>288</v>
      </c>
      <c r="L249" s="39">
        <v>67</v>
      </c>
      <c r="M249" s="131">
        <v>57.6</v>
      </c>
      <c r="N249" s="93">
        <f t="shared" si="20"/>
        <v>85.970149253731336</v>
      </c>
      <c r="O249" s="198"/>
      <c r="P249" s="211"/>
    </row>
    <row r="250" spans="1:16" ht="63" x14ac:dyDescent="0.25">
      <c r="A250" s="192"/>
      <c r="B250" s="195"/>
      <c r="C250" s="216"/>
      <c r="D250" s="217"/>
      <c r="E250" s="218"/>
      <c r="F250" s="100"/>
      <c r="G250" s="106"/>
      <c r="H250" s="106"/>
      <c r="I250" s="101"/>
      <c r="J250" s="107"/>
      <c r="K250" s="64" t="s">
        <v>289</v>
      </c>
      <c r="L250" s="39">
        <v>3000</v>
      </c>
      <c r="M250" s="131">
        <v>3773.5</v>
      </c>
      <c r="N250" s="93">
        <f t="shared" si="20"/>
        <v>125.78333333333333</v>
      </c>
      <c r="O250" s="198"/>
      <c r="P250" s="211"/>
    </row>
    <row r="251" spans="1:16" ht="47.25" x14ac:dyDescent="0.25">
      <c r="A251" s="192"/>
      <c r="B251" s="195"/>
      <c r="C251" s="216"/>
      <c r="D251" s="217"/>
      <c r="E251" s="218"/>
      <c r="F251" s="100"/>
      <c r="G251" s="106"/>
      <c r="H251" s="106"/>
      <c r="I251" s="101"/>
      <c r="J251" s="107"/>
      <c r="K251" s="64" t="s">
        <v>290</v>
      </c>
      <c r="L251" s="39">
        <v>0</v>
      </c>
      <c r="M251" s="131">
        <v>0</v>
      </c>
      <c r="N251" s="93">
        <v>100</v>
      </c>
      <c r="O251" s="198"/>
      <c r="P251" s="211"/>
    </row>
    <row r="252" spans="1:16" ht="110.25" x14ac:dyDescent="0.25">
      <c r="A252" s="192"/>
      <c r="B252" s="195"/>
      <c r="C252" s="216"/>
      <c r="D252" s="217"/>
      <c r="E252" s="218"/>
      <c r="F252" s="100"/>
      <c r="G252" s="106"/>
      <c r="H252" s="106"/>
      <c r="I252" s="101"/>
      <c r="J252" s="107"/>
      <c r="K252" s="64" t="s">
        <v>291</v>
      </c>
      <c r="L252" s="39">
        <v>2200</v>
      </c>
      <c r="M252" s="131">
        <v>2920</v>
      </c>
      <c r="N252" s="93">
        <f t="shared" si="20"/>
        <v>132.72727272727275</v>
      </c>
      <c r="O252" s="198"/>
      <c r="P252" s="211"/>
    </row>
    <row r="253" spans="1:16" ht="162" customHeight="1" x14ac:dyDescent="0.25">
      <c r="A253" s="192"/>
      <c r="B253" s="195"/>
      <c r="C253" s="216"/>
      <c r="D253" s="217"/>
      <c r="E253" s="218"/>
      <c r="F253" s="100"/>
      <c r="G253" s="106"/>
      <c r="H253" s="106"/>
      <c r="I253" s="101"/>
      <c r="J253" s="107"/>
      <c r="K253" s="64" t="s">
        <v>292</v>
      </c>
      <c r="L253" s="39">
        <v>25.4</v>
      </c>
      <c r="M253" s="131">
        <v>0.5</v>
      </c>
      <c r="N253" s="93">
        <f t="shared" si="20"/>
        <v>1.9685039370078741</v>
      </c>
      <c r="O253" s="198"/>
      <c r="P253" s="211"/>
    </row>
    <row r="254" spans="1:16" ht="84.75" customHeight="1" x14ac:dyDescent="0.25">
      <c r="A254" s="192"/>
      <c r="B254" s="195"/>
      <c r="C254" s="216"/>
      <c r="D254" s="217"/>
      <c r="E254" s="218"/>
      <c r="F254" s="100"/>
      <c r="G254" s="106"/>
      <c r="H254" s="106"/>
      <c r="I254" s="101"/>
      <c r="J254" s="107"/>
      <c r="K254" s="64" t="s">
        <v>172</v>
      </c>
      <c r="L254" s="94">
        <v>35</v>
      </c>
      <c r="M254" s="131">
        <v>0</v>
      </c>
      <c r="N254" s="93">
        <f t="shared" si="20"/>
        <v>0</v>
      </c>
      <c r="O254" s="198"/>
      <c r="P254" s="211"/>
    </row>
    <row r="255" spans="1:16" ht="85.5" customHeight="1" x14ac:dyDescent="0.25">
      <c r="A255" s="192"/>
      <c r="B255" s="195"/>
      <c r="C255" s="216"/>
      <c r="D255" s="217"/>
      <c r="E255" s="218"/>
      <c r="F255" s="100"/>
      <c r="G255" s="106"/>
      <c r="H255" s="106"/>
      <c r="I255" s="101"/>
      <c r="J255" s="107"/>
      <c r="K255" s="64" t="s">
        <v>293</v>
      </c>
      <c r="L255" s="39">
        <v>0</v>
      </c>
      <c r="M255" s="131">
        <v>0</v>
      </c>
      <c r="N255" s="93">
        <v>100</v>
      </c>
      <c r="O255" s="198"/>
      <c r="P255" s="211"/>
    </row>
    <row r="256" spans="1:16" ht="100.5" customHeight="1" x14ac:dyDescent="0.25">
      <c r="A256" s="192"/>
      <c r="B256" s="195"/>
      <c r="C256" s="216"/>
      <c r="D256" s="217"/>
      <c r="E256" s="218"/>
      <c r="F256" s="100"/>
      <c r="G256" s="106"/>
      <c r="H256" s="106"/>
      <c r="I256" s="101"/>
      <c r="J256" s="107"/>
      <c r="K256" s="64" t="s">
        <v>294</v>
      </c>
      <c r="L256" s="39">
        <v>50</v>
      </c>
      <c r="M256" s="131">
        <v>1522.4</v>
      </c>
      <c r="N256" s="93">
        <f t="shared" si="20"/>
        <v>3044.8</v>
      </c>
      <c r="O256" s="198"/>
      <c r="P256" s="211"/>
    </row>
    <row r="257" spans="1:16" ht="100.5" customHeight="1" x14ac:dyDescent="0.25">
      <c r="A257" s="192"/>
      <c r="B257" s="195"/>
      <c r="C257" s="216"/>
      <c r="D257" s="217"/>
      <c r="E257" s="218"/>
      <c r="F257" s="100"/>
      <c r="G257" s="106"/>
      <c r="H257" s="106"/>
      <c r="I257" s="101"/>
      <c r="J257" s="107"/>
      <c r="K257" s="64" t="s">
        <v>295</v>
      </c>
      <c r="L257" s="39">
        <v>324</v>
      </c>
      <c r="M257" s="131">
        <v>333.4</v>
      </c>
      <c r="N257" s="93">
        <f t="shared" si="20"/>
        <v>102.90123456790124</v>
      </c>
      <c r="O257" s="198"/>
      <c r="P257" s="211"/>
    </row>
    <row r="258" spans="1:16" ht="100.5" customHeight="1" x14ac:dyDescent="0.25">
      <c r="A258" s="192"/>
      <c r="B258" s="195"/>
      <c r="C258" s="216"/>
      <c r="D258" s="217"/>
      <c r="E258" s="218"/>
      <c r="F258" s="100"/>
      <c r="G258" s="106"/>
      <c r="H258" s="106"/>
      <c r="I258" s="101"/>
      <c r="J258" s="107"/>
      <c r="K258" s="64" t="s">
        <v>296</v>
      </c>
      <c r="L258" s="39">
        <v>72</v>
      </c>
      <c r="M258" s="131">
        <v>72</v>
      </c>
      <c r="N258" s="93">
        <f t="shared" si="20"/>
        <v>100</v>
      </c>
      <c r="O258" s="198"/>
      <c r="P258" s="211"/>
    </row>
    <row r="259" spans="1:16" ht="100.5" customHeight="1" x14ac:dyDescent="0.25">
      <c r="A259" s="192"/>
      <c r="B259" s="195"/>
      <c r="C259" s="216"/>
      <c r="D259" s="217"/>
      <c r="E259" s="218"/>
      <c r="F259" s="100"/>
      <c r="G259" s="106"/>
      <c r="H259" s="106"/>
      <c r="I259" s="101"/>
      <c r="J259" s="107"/>
      <c r="K259" s="64" t="s">
        <v>297</v>
      </c>
      <c r="L259" s="39">
        <v>0</v>
      </c>
      <c r="M259" s="131">
        <v>0</v>
      </c>
      <c r="N259" s="93">
        <v>100</v>
      </c>
      <c r="O259" s="198"/>
      <c r="P259" s="211"/>
    </row>
    <row r="260" spans="1:16" ht="100.5" customHeight="1" x14ac:dyDescent="0.25">
      <c r="A260" s="192"/>
      <c r="B260" s="195"/>
      <c r="C260" s="216"/>
      <c r="D260" s="217"/>
      <c r="E260" s="218"/>
      <c r="F260" s="100"/>
      <c r="G260" s="106"/>
      <c r="H260" s="106"/>
      <c r="I260" s="101"/>
      <c r="J260" s="107"/>
      <c r="K260" s="64" t="s">
        <v>297</v>
      </c>
      <c r="L260" s="39">
        <v>0</v>
      </c>
      <c r="M260" s="131">
        <v>0</v>
      </c>
      <c r="N260" s="93">
        <v>100</v>
      </c>
      <c r="O260" s="198"/>
      <c r="P260" s="211"/>
    </row>
    <row r="261" spans="1:16" ht="100.5" customHeight="1" x14ac:dyDescent="0.25">
      <c r="A261" s="192"/>
      <c r="B261" s="195"/>
      <c r="C261" s="216"/>
      <c r="D261" s="217"/>
      <c r="E261" s="218"/>
      <c r="F261" s="100"/>
      <c r="G261" s="106"/>
      <c r="H261" s="106"/>
      <c r="I261" s="101"/>
      <c r="J261" s="107"/>
      <c r="K261" s="64" t="s">
        <v>298</v>
      </c>
      <c r="L261" s="39">
        <v>0</v>
      </c>
      <c r="M261" s="131">
        <v>0</v>
      </c>
      <c r="N261" s="93">
        <v>100</v>
      </c>
      <c r="O261" s="198"/>
      <c r="P261" s="211"/>
    </row>
    <row r="262" spans="1:16" ht="100.5" customHeight="1" x14ac:dyDescent="0.25">
      <c r="A262" s="192"/>
      <c r="B262" s="195"/>
      <c r="C262" s="216"/>
      <c r="D262" s="217"/>
      <c r="E262" s="218"/>
      <c r="F262" s="100"/>
      <c r="G262" s="106"/>
      <c r="H262" s="106"/>
      <c r="I262" s="101"/>
      <c r="J262" s="107"/>
      <c r="K262" s="64" t="s">
        <v>299</v>
      </c>
      <c r="L262" s="39">
        <v>3172.3</v>
      </c>
      <c r="M262" s="131">
        <v>3364</v>
      </c>
      <c r="N262" s="93">
        <f t="shared" si="20"/>
        <v>106.0429341487249</v>
      </c>
      <c r="O262" s="198"/>
      <c r="P262" s="211"/>
    </row>
    <row r="263" spans="1:16" ht="100.5" customHeight="1" x14ac:dyDescent="0.25">
      <c r="A263" s="192"/>
      <c r="B263" s="195"/>
      <c r="C263" s="216"/>
      <c r="D263" s="217"/>
      <c r="E263" s="218"/>
      <c r="F263" s="100"/>
      <c r="G263" s="106"/>
      <c r="H263" s="106"/>
      <c r="I263" s="101"/>
      <c r="J263" s="107"/>
      <c r="K263" s="64" t="s">
        <v>300</v>
      </c>
      <c r="L263" s="39">
        <v>300</v>
      </c>
      <c r="M263" s="131">
        <v>722.9</v>
      </c>
      <c r="N263" s="93">
        <f t="shared" si="20"/>
        <v>240.96666666666664</v>
      </c>
      <c r="O263" s="198"/>
      <c r="P263" s="211"/>
    </row>
    <row r="264" spans="1:16" ht="100.5" customHeight="1" x14ac:dyDescent="0.25">
      <c r="A264" s="192"/>
      <c r="B264" s="195"/>
      <c r="C264" s="216"/>
      <c r="D264" s="217"/>
      <c r="E264" s="218"/>
      <c r="F264" s="100"/>
      <c r="G264" s="106"/>
      <c r="H264" s="106"/>
      <c r="I264" s="101"/>
      <c r="J264" s="107"/>
      <c r="K264" s="64" t="s">
        <v>301</v>
      </c>
      <c r="L264" s="39">
        <v>0</v>
      </c>
      <c r="M264" s="131">
        <v>0</v>
      </c>
      <c r="N264" s="93">
        <v>100</v>
      </c>
      <c r="O264" s="198"/>
      <c r="P264" s="211"/>
    </row>
    <row r="265" spans="1:16" ht="100.5" customHeight="1" x14ac:dyDescent="0.25">
      <c r="A265" s="192"/>
      <c r="B265" s="195"/>
      <c r="C265" s="216"/>
      <c r="D265" s="217"/>
      <c r="E265" s="218"/>
      <c r="F265" s="100"/>
      <c r="G265" s="106"/>
      <c r="H265" s="106"/>
      <c r="I265" s="101"/>
      <c r="J265" s="107"/>
      <c r="K265" s="64" t="s">
        <v>302</v>
      </c>
      <c r="L265" s="39">
        <v>1374</v>
      </c>
      <c r="M265" s="131">
        <v>10512.3</v>
      </c>
      <c r="N265" s="93">
        <f t="shared" si="20"/>
        <v>765.08733624454135</v>
      </c>
      <c r="O265" s="198"/>
      <c r="P265" s="211"/>
    </row>
    <row r="266" spans="1:16" ht="100.5" customHeight="1" x14ac:dyDescent="0.25">
      <c r="A266" s="192"/>
      <c r="B266" s="195"/>
      <c r="C266" s="216"/>
      <c r="D266" s="217"/>
      <c r="E266" s="218"/>
      <c r="F266" s="100"/>
      <c r="G266" s="106"/>
      <c r="H266" s="106"/>
      <c r="I266" s="101"/>
      <c r="J266" s="107"/>
      <c r="K266" s="64" t="s">
        <v>303</v>
      </c>
      <c r="L266" s="39">
        <v>0</v>
      </c>
      <c r="M266" s="131">
        <v>0</v>
      </c>
      <c r="N266" s="93">
        <v>100</v>
      </c>
      <c r="O266" s="198"/>
      <c r="P266" s="211"/>
    </row>
    <row r="267" spans="1:16" ht="94.5" x14ac:dyDescent="0.25">
      <c r="A267" s="192"/>
      <c r="B267" s="195"/>
      <c r="C267" s="216"/>
      <c r="D267" s="217"/>
      <c r="E267" s="218"/>
      <c r="F267" s="100"/>
      <c r="G267" s="106"/>
      <c r="H267" s="106"/>
      <c r="I267" s="101"/>
      <c r="J267" s="107"/>
      <c r="K267" s="64" t="s">
        <v>304</v>
      </c>
      <c r="L267" s="39">
        <v>30</v>
      </c>
      <c r="M267" s="131">
        <v>100</v>
      </c>
      <c r="N267" s="93">
        <f t="shared" si="20"/>
        <v>333.33333333333337</v>
      </c>
      <c r="O267" s="198"/>
      <c r="P267" s="211"/>
    </row>
    <row r="268" spans="1:16" ht="94.5" x14ac:dyDescent="0.25">
      <c r="A268" s="192"/>
      <c r="B268" s="195"/>
      <c r="C268" s="216"/>
      <c r="D268" s="217"/>
      <c r="E268" s="218"/>
      <c r="F268" s="100"/>
      <c r="G268" s="106"/>
      <c r="H268" s="106"/>
      <c r="I268" s="101"/>
      <c r="J268" s="107"/>
      <c r="K268" s="64" t="s">
        <v>305</v>
      </c>
      <c r="L268" s="39">
        <v>80</v>
      </c>
      <c r="M268" s="131">
        <v>85</v>
      </c>
      <c r="N268" s="93">
        <f t="shared" si="20"/>
        <v>106.25</v>
      </c>
      <c r="O268" s="198"/>
      <c r="P268" s="211"/>
    </row>
    <row r="269" spans="1:16" ht="78.75" x14ac:dyDescent="0.25">
      <c r="A269" s="192"/>
      <c r="B269" s="195"/>
      <c r="C269" s="216"/>
      <c r="D269" s="217"/>
      <c r="E269" s="218"/>
      <c r="F269" s="100"/>
      <c r="G269" s="106"/>
      <c r="H269" s="106"/>
      <c r="I269" s="101"/>
      <c r="J269" s="107"/>
      <c r="K269" s="64" t="s">
        <v>306</v>
      </c>
      <c r="L269" s="39">
        <v>100</v>
      </c>
      <c r="M269" s="131">
        <v>100</v>
      </c>
      <c r="N269" s="93">
        <f t="shared" si="20"/>
        <v>100</v>
      </c>
      <c r="O269" s="198"/>
      <c r="P269" s="211"/>
    </row>
    <row r="270" spans="1:16" ht="94.5" x14ac:dyDescent="0.25">
      <c r="A270" s="192"/>
      <c r="B270" s="195"/>
      <c r="C270" s="216"/>
      <c r="D270" s="217"/>
      <c r="E270" s="218"/>
      <c r="F270" s="100"/>
      <c r="G270" s="106"/>
      <c r="H270" s="106"/>
      <c r="I270" s="101"/>
      <c r="J270" s="107"/>
      <c r="K270" s="64" t="s">
        <v>307</v>
      </c>
      <c r="L270" s="39">
        <v>0</v>
      </c>
      <c r="M270" s="131">
        <v>0</v>
      </c>
      <c r="N270" s="93">
        <v>100</v>
      </c>
      <c r="O270" s="198"/>
      <c r="P270" s="211"/>
    </row>
    <row r="271" spans="1:16" ht="94.5" x14ac:dyDescent="0.25">
      <c r="A271" s="192"/>
      <c r="B271" s="195"/>
      <c r="C271" s="216"/>
      <c r="D271" s="217"/>
      <c r="E271" s="218"/>
      <c r="F271" s="100"/>
      <c r="G271" s="106"/>
      <c r="H271" s="106"/>
      <c r="I271" s="101"/>
      <c r="J271" s="107"/>
      <c r="K271" s="64" t="s">
        <v>308</v>
      </c>
      <c r="L271" s="39">
        <v>0</v>
      </c>
      <c r="M271" s="131">
        <v>0</v>
      </c>
      <c r="N271" s="93">
        <v>100</v>
      </c>
      <c r="O271" s="198"/>
      <c r="P271" s="211"/>
    </row>
    <row r="272" spans="1:16" ht="78.75" x14ac:dyDescent="0.25">
      <c r="A272" s="192"/>
      <c r="B272" s="195"/>
      <c r="C272" s="216"/>
      <c r="D272" s="217"/>
      <c r="E272" s="218"/>
      <c r="F272" s="100"/>
      <c r="G272" s="106"/>
      <c r="H272" s="106"/>
      <c r="I272" s="101"/>
      <c r="J272" s="107"/>
      <c r="K272" s="64" t="s">
        <v>309</v>
      </c>
      <c r="L272" s="39">
        <v>0</v>
      </c>
      <c r="M272" s="131">
        <v>0</v>
      </c>
      <c r="N272" s="93">
        <v>100</v>
      </c>
      <c r="O272" s="198"/>
      <c r="P272" s="211"/>
    </row>
    <row r="273" spans="1:16" ht="63" x14ac:dyDescent="0.25">
      <c r="A273" s="192"/>
      <c r="B273" s="195"/>
      <c r="C273" s="216"/>
      <c r="D273" s="217"/>
      <c r="E273" s="218"/>
      <c r="F273" s="100"/>
      <c r="G273" s="106"/>
      <c r="H273" s="106"/>
      <c r="I273" s="101"/>
      <c r="J273" s="107"/>
      <c r="K273" s="64" t="s">
        <v>310</v>
      </c>
      <c r="L273" s="39">
        <v>0</v>
      </c>
      <c r="M273" s="131">
        <v>0</v>
      </c>
      <c r="N273" s="93">
        <v>100</v>
      </c>
      <c r="O273" s="198"/>
      <c r="P273" s="211"/>
    </row>
    <row r="274" spans="1:16" ht="31.5" x14ac:dyDescent="0.25">
      <c r="A274" s="192"/>
      <c r="B274" s="195"/>
      <c r="C274" s="216"/>
      <c r="D274" s="217"/>
      <c r="E274" s="218"/>
      <c r="F274" s="100"/>
      <c r="G274" s="106"/>
      <c r="H274" s="106"/>
      <c r="I274" s="101"/>
      <c r="J274" s="107"/>
      <c r="K274" s="64" t="s">
        <v>313</v>
      </c>
      <c r="L274" s="39">
        <v>0</v>
      </c>
      <c r="M274" s="131">
        <v>0</v>
      </c>
      <c r="N274" s="93">
        <v>100</v>
      </c>
      <c r="O274" s="198"/>
      <c r="P274" s="211"/>
    </row>
    <row r="275" spans="1:16" ht="57.75" customHeight="1" x14ac:dyDescent="0.25">
      <c r="A275" s="192"/>
      <c r="B275" s="195"/>
      <c r="C275" s="216"/>
      <c r="D275" s="217"/>
      <c r="E275" s="218"/>
      <c r="F275" s="100"/>
      <c r="G275" s="106"/>
      <c r="H275" s="106"/>
      <c r="I275" s="101"/>
      <c r="J275" s="107"/>
      <c r="K275" s="186" t="s">
        <v>311</v>
      </c>
      <c r="L275" s="39">
        <v>0</v>
      </c>
      <c r="M275" s="131">
        <v>0</v>
      </c>
      <c r="N275" s="93">
        <v>100</v>
      </c>
      <c r="O275" s="198"/>
      <c r="P275" s="211"/>
    </row>
    <row r="276" spans="1:16" ht="94.5" x14ac:dyDescent="0.25">
      <c r="A276" s="192"/>
      <c r="B276" s="195"/>
      <c r="C276" s="216"/>
      <c r="D276" s="217"/>
      <c r="E276" s="218"/>
      <c r="F276" s="100"/>
      <c r="G276" s="106"/>
      <c r="H276" s="106"/>
      <c r="I276" s="101"/>
      <c r="J276" s="107"/>
      <c r="K276" s="64" t="s">
        <v>312</v>
      </c>
      <c r="L276" s="39">
        <v>1.51</v>
      </c>
      <c r="M276" s="131">
        <v>0</v>
      </c>
      <c r="N276" s="93">
        <f t="shared" si="20"/>
        <v>0</v>
      </c>
      <c r="O276" s="198"/>
      <c r="P276" s="211"/>
    </row>
    <row r="277" spans="1:16" ht="16.5" thickBot="1" x14ac:dyDescent="0.3">
      <c r="A277" s="193"/>
      <c r="B277" s="196"/>
      <c r="C277" s="219"/>
      <c r="D277" s="220"/>
      <c r="E277" s="224"/>
      <c r="F277" s="55"/>
      <c r="G277" s="56"/>
      <c r="H277" s="56"/>
      <c r="I277" s="56"/>
      <c r="J277" s="57"/>
      <c r="K277" s="225" t="s">
        <v>78</v>
      </c>
      <c r="L277" s="222"/>
      <c r="M277" s="223"/>
      <c r="N277" s="98">
        <f>SUM(N238:N276)/20</f>
        <v>398.06738879061737</v>
      </c>
      <c r="O277" s="199"/>
      <c r="P277" s="212"/>
    </row>
    <row r="278" spans="1:16" ht="17.25" x14ac:dyDescent="0.25">
      <c r="A278" s="191">
        <v>18</v>
      </c>
      <c r="B278" s="194" t="s">
        <v>210</v>
      </c>
      <c r="C278" s="129">
        <v>3</v>
      </c>
      <c r="D278" s="129">
        <v>3</v>
      </c>
      <c r="E278" s="58">
        <f>D278/C278*100</f>
        <v>100</v>
      </c>
      <c r="F278" s="110" t="s">
        <v>34</v>
      </c>
      <c r="G278" s="111">
        <f>SUM(G279:G282)</f>
        <v>0</v>
      </c>
      <c r="H278" s="111">
        <f>SUM(H279:H282)</f>
        <v>0</v>
      </c>
      <c r="I278" s="111"/>
      <c r="J278" s="60"/>
      <c r="K278" s="41"/>
      <c r="L278" s="39"/>
      <c r="M278" s="131"/>
      <c r="N278" s="93"/>
      <c r="O278" s="197">
        <v>100</v>
      </c>
      <c r="P278" s="285" t="s">
        <v>119</v>
      </c>
    </row>
    <row r="279" spans="1:16" ht="45" x14ac:dyDescent="0.25">
      <c r="A279" s="192"/>
      <c r="B279" s="195"/>
      <c r="C279" s="213" t="s">
        <v>327</v>
      </c>
      <c r="D279" s="214"/>
      <c r="E279" s="215"/>
      <c r="F279" s="45" t="s">
        <v>81</v>
      </c>
      <c r="G279" s="46"/>
      <c r="H279" s="46"/>
      <c r="I279" s="40"/>
      <c r="J279" s="60"/>
      <c r="K279" s="64"/>
      <c r="L279" s="39"/>
      <c r="M279" s="131"/>
      <c r="N279" s="93"/>
      <c r="O279" s="198"/>
      <c r="P279" s="286"/>
    </row>
    <row r="280" spans="1:16" ht="45" x14ac:dyDescent="0.25">
      <c r="A280" s="192"/>
      <c r="B280" s="195"/>
      <c r="C280" s="216"/>
      <c r="D280" s="217"/>
      <c r="E280" s="218"/>
      <c r="F280" s="45" t="s">
        <v>80</v>
      </c>
      <c r="G280" s="46"/>
      <c r="H280" s="46"/>
      <c r="I280" s="40"/>
      <c r="J280" s="60"/>
      <c r="K280" s="64"/>
      <c r="L280" s="39"/>
      <c r="M280" s="131"/>
      <c r="N280" s="93"/>
      <c r="O280" s="198"/>
      <c r="P280" s="286"/>
    </row>
    <row r="281" spans="1:16" ht="45" x14ac:dyDescent="0.25">
      <c r="A281" s="192"/>
      <c r="B281" s="195"/>
      <c r="C281" s="216"/>
      <c r="D281" s="217"/>
      <c r="E281" s="218"/>
      <c r="F281" s="45" t="s">
        <v>82</v>
      </c>
      <c r="G281" s="46"/>
      <c r="H281" s="46"/>
      <c r="I281" s="40"/>
      <c r="J281" s="60"/>
      <c r="K281" s="64"/>
      <c r="L281" s="39"/>
      <c r="M281" s="131"/>
      <c r="N281" s="92"/>
      <c r="O281" s="198"/>
      <c r="P281" s="286"/>
    </row>
    <row r="282" spans="1:16" ht="49.5" x14ac:dyDescent="0.25">
      <c r="A282" s="192"/>
      <c r="B282" s="195"/>
      <c r="C282" s="216"/>
      <c r="D282" s="217"/>
      <c r="E282" s="218"/>
      <c r="F282" s="48" t="s">
        <v>83</v>
      </c>
      <c r="G282" s="46"/>
      <c r="H282" s="46"/>
      <c r="I282" s="40"/>
      <c r="J282" s="63"/>
      <c r="K282" s="64"/>
      <c r="L282" s="39"/>
      <c r="M282" s="131"/>
      <c r="N282" s="92"/>
      <c r="O282" s="198"/>
      <c r="P282" s="286"/>
    </row>
    <row r="283" spans="1:16" ht="16.5" thickBot="1" x14ac:dyDescent="0.3">
      <c r="A283" s="193"/>
      <c r="B283" s="196"/>
      <c r="C283" s="219"/>
      <c r="D283" s="220"/>
      <c r="E283" s="224"/>
      <c r="F283" s="55"/>
      <c r="G283" s="56"/>
      <c r="H283" s="56"/>
      <c r="I283" s="56"/>
      <c r="J283" s="57"/>
      <c r="K283" s="225" t="s">
        <v>78</v>
      </c>
      <c r="L283" s="222"/>
      <c r="M283" s="223"/>
      <c r="N283" s="98">
        <v>100</v>
      </c>
      <c r="O283" s="199"/>
      <c r="P283" s="286"/>
    </row>
  </sheetData>
  <mergeCells count="146">
    <mergeCell ref="P278:P283"/>
    <mergeCell ref="A232:A237"/>
    <mergeCell ref="B232:B237"/>
    <mergeCell ref="O232:O237"/>
    <mergeCell ref="P232:P237"/>
    <mergeCell ref="C233:E237"/>
    <mergeCell ref="K237:M237"/>
    <mergeCell ref="A238:A277"/>
    <mergeCell ref="B238:B277"/>
    <mergeCell ref="O238:O277"/>
    <mergeCell ref="P238:P277"/>
    <mergeCell ref="C239:E277"/>
    <mergeCell ref="K277:M277"/>
    <mergeCell ref="A278:A283"/>
    <mergeCell ref="B278:B283"/>
    <mergeCell ref="O278:O283"/>
    <mergeCell ref="C279:E283"/>
    <mergeCell ref="K283:M283"/>
    <mergeCell ref="P74:P80"/>
    <mergeCell ref="A163:A168"/>
    <mergeCell ref="B163:B168"/>
    <mergeCell ref="O163:O168"/>
    <mergeCell ref="P163:P168"/>
    <mergeCell ref="C164:E168"/>
    <mergeCell ref="K168:M168"/>
    <mergeCell ref="A152:A162"/>
    <mergeCell ref="B152:B162"/>
    <mergeCell ref="O152:O162"/>
    <mergeCell ref="P152:P162"/>
    <mergeCell ref="C153:E162"/>
    <mergeCell ref="K162:M162"/>
    <mergeCell ref="A104:A145"/>
    <mergeCell ref="B104:B145"/>
    <mergeCell ref="O104:O145"/>
    <mergeCell ref="P104:P145"/>
    <mergeCell ref="C105:E145"/>
    <mergeCell ref="K145:M145"/>
    <mergeCell ref="P175:P183"/>
    <mergeCell ref="C176:E183"/>
    <mergeCell ref="K183:M183"/>
    <mergeCell ref="A169:A174"/>
    <mergeCell ref="B169:B174"/>
    <mergeCell ref="O169:O174"/>
    <mergeCell ref="P169:P174"/>
    <mergeCell ref="C170:E174"/>
    <mergeCell ref="K174:M174"/>
    <mergeCell ref="P14:P38"/>
    <mergeCell ref="C15:E38"/>
    <mergeCell ref="K38:M38"/>
    <mergeCell ref="A39:A47"/>
    <mergeCell ref="B39:B47"/>
    <mergeCell ref="K67:M67"/>
    <mergeCell ref="A146:A151"/>
    <mergeCell ref="B146:B151"/>
    <mergeCell ref="O146:O151"/>
    <mergeCell ref="P146:P151"/>
    <mergeCell ref="C147:E151"/>
    <mergeCell ref="K151:M151"/>
    <mergeCell ref="B90:B97"/>
    <mergeCell ref="O90:O97"/>
    <mergeCell ref="P90:P97"/>
    <mergeCell ref="C91:E97"/>
    <mergeCell ref="K97:M97"/>
    <mergeCell ref="A98:A103"/>
    <mergeCell ref="B98:B103"/>
    <mergeCell ref="O98:O103"/>
    <mergeCell ref="P98:P103"/>
    <mergeCell ref="C99:E103"/>
    <mergeCell ref="K103:M103"/>
    <mergeCell ref="C75:E80"/>
    <mergeCell ref="A2:P2"/>
    <mergeCell ref="K13:M13"/>
    <mergeCell ref="O4:O5"/>
    <mergeCell ref="P4:P5"/>
    <mergeCell ref="C4:E4"/>
    <mergeCell ref="P7:P13"/>
    <mergeCell ref="C8:E13"/>
    <mergeCell ref="O7:O13"/>
    <mergeCell ref="K4:N4"/>
    <mergeCell ref="B7:B13"/>
    <mergeCell ref="A4:A5"/>
    <mergeCell ref="B4:B5"/>
    <mergeCell ref="F4:J4"/>
    <mergeCell ref="A7:A13"/>
    <mergeCell ref="F8:F9"/>
    <mergeCell ref="G8:G9"/>
    <mergeCell ref="H8:H9"/>
    <mergeCell ref="I8:I9"/>
    <mergeCell ref="J8:J9"/>
    <mergeCell ref="P184:P192"/>
    <mergeCell ref="C185:E192"/>
    <mergeCell ref="K192:M192"/>
    <mergeCell ref="O39:O47"/>
    <mergeCell ref="P39:P47"/>
    <mergeCell ref="C40:E47"/>
    <mergeCell ref="K47:M47"/>
    <mergeCell ref="A68:A73"/>
    <mergeCell ref="B68:B73"/>
    <mergeCell ref="O68:O73"/>
    <mergeCell ref="P68:P73"/>
    <mergeCell ref="C69:E73"/>
    <mergeCell ref="K73:M73"/>
    <mergeCell ref="K79:M79"/>
    <mergeCell ref="A81:A89"/>
    <mergeCell ref="B81:B89"/>
    <mergeCell ref="O81:O89"/>
    <mergeCell ref="P81:P89"/>
    <mergeCell ref="C82:E89"/>
    <mergeCell ref="K89:M89"/>
    <mergeCell ref="A90:A97"/>
    <mergeCell ref="P48:P67"/>
    <mergeCell ref="C49:E67"/>
    <mergeCell ref="A48:A67"/>
    <mergeCell ref="P193:P201"/>
    <mergeCell ref="C194:E201"/>
    <mergeCell ref="K201:M201"/>
    <mergeCell ref="P208:P231"/>
    <mergeCell ref="C209:E231"/>
    <mergeCell ref="K231:M231"/>
    <mergeCell ref="A202:A207"/>
    <mergeCell ref="B202:B207"/>
    <mergeCell ref="O202:O207"/>
    <mergeCell ref="P202:P207"/>
    <mergeCell ref="C203:E207"/>
    <mergeCell ref="K207:M207"/>
    <mergeCell ref="A208:A231"/>
    <mergeCell ref="B208:B231"/>
    <mergeCell ref="O208:O231"/>
    <mergeCell ref="A184:A192"/>
    <mergeCell ref="B184:B192"/>
    <mergeCell ref="O184:O192"/>
    <mergeCell ref="A14:A38"/>
    <mergeCell ref="B14:B38"/>
    <mergeCell ref="B48:B67"/>
    <mergeCell ref="O48:O67"/>
    <mergeCell ref="O14:O38"/>
    <mergeCell ref="A193:A201"/>
    <mergeCell ref="B193:B201"/>
    <mergeCell ref="O193:O201"/>
    <mergeCell ref="A175:A183"/>
    <mergeCell ref="B175:B183"/>
    <mergeCell ref="O175:O183"/>
    <mergeCell ref="B74:B80"/>
    <mergeCell ref="A74:A80"/>
    <mergeCell ref="F79:J80"/>
    <mergeCell ref="O74:O80"/>
  </mergeCells>
  <phoneticPr fontId="0" type="noConversion"/>
  <pageMargins left="0" right="0" top="0" bottom="0" header="0" footer="0"/>
  <pageSetup paperSize="9" scale="43" orientation="landscape" r:id="rId1"/>
  <rowBreaks count="20" manualBreakCount="20">
    <brk id="13" max="15" man="1"/>
    <brk id="16" max="15" man="1"/>
    <brk id="38" max="15" man="1"/>
    <brk id="47" max="15" man="1"/>
    <brk id="67" max="15" man="1"/>
    <brk id="80" max="15" man="1"/>
    <brk id="89" max="15" man="1"/>
    <brk id="103" max="15" man="1"/>
    <brk id="117" max="15" man="1"/>
    <brk id="145" max="15" man="1"/>
    <brk id="151" max="15" man="1"/>
    <brk id="162" max="15" man="1"/>
    <brk id="174" max="15" man="1"/>
    <brk id="183" max="15" man="1"/>
    <brk id="192" max="15" man="1"/>
    <brk id="201" max="15" man="1"/>
    <brk id="207" max="15" man="1"/>
    <brk id="231" max="15" man="1"/>
    <brk id="237" max="15" man="1"/>
    <brk id="24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2"/>
  <sheetViews>
    <sheetView zoomScale="54" zoomScaleNormal="54" workbookViewId="0">
      <selection activeCell="H20" sqref="H20"/>
    </sheetView>
  </sheetViews>
  <sheetFormatPr defaultRowHeight="15" x14ac:dyDescent="0.25"/>
  <cols>
    <col min="1" max="1" width="4" customWidth="1"/>
    <col min="2" max="2" width="20.42578125" customWidth="1"/>
    <col min="3" max="3" width="20.28515625" customWidth="1"/>
    <col min="4" max="4" width="14" customWidth="1"/>
    <col min="5" max="5" width="13.28515625" customWidth="1"/>
    <col min="6" max="7" width="19.42578125" customWidth="1"/>
    <col min="8" max="8" width="18.140625" customWidth="1"/>
    <col min="9" max="9" width="19.42578125" customWidth="1"/>
    <col min="10" max="10" width="20.140625" customWidth="1"/>
    <col min="11" max="11" width="18.28515625" customWidth="1"/>
    <col min="12" max="12" width="23.5703125" customWidth="1"/>
    <col min="13" max="13" width="17.7109375" customWidth="1"/>
    <col min="14" max="14" width="20.85546875" customWidth="1"/>
    <col min="15" max="15" width="46.42578125" customWidth="1"/>
    <col min="16" max="16" width="16.5703125" customWidth="1"/>
  </cols>
  <sheetData>
    <row r="1" spans="1:16" ht="21.6" customHeight="1" x14ac:dyDescent="0.25">
      <c r="M1" s="19"/>
      <c r="N1" s="19"/>
      <c r="O1" s="19" t="s">
        <v>52</v>
      </c>
      <c r="P1" s="19"/>
    </row>
    <row r="2" spans="1:16" ht="21" customHeight="1" x14ac:dyDescent="0.25">
      <c r="M2" s="20"/>
      <c r="N2" s="20"/>
      <c r="O2" s="20" t="s">
        <v>63</v>
      </c>
      <c r="P2" s="20"/>
    </row>
    <row r="3" spans="1:16" ht="19.899999999999999" customHeight="1" x14ac:dyDescent="0.25">
      <c r="M3" s="20"/>
      <c r="N3" s="20"/>
      <c r="O3" s="20" t="s">
        <v>53</v>
      </c>
      <c r="P3" s="20"/>
    </row>
    <row r="4" spans="1:16" ht="23.45" customHeight="1" x14ac:dyDescent="0.25">
      <c r="M4" s="20"/>
      <c r="N4" s="20"/>
      <c r="O4" s="20" t="s">
        <v>54</v>
      </c>
      <c r="P4" s="20"/>
    </row>
    <row r="5" spans="1:16" ht="26.45" customHeight="1" x14ac:dyDescent="0.3">
      <c r="A5" s="306" t="s">
        <v>60</v>
      </c>
      <c r="B5" s="306"/>
      <c r="C5" s="306"/>
      <c r="D5" s="306"/>
      <c r="E5" s="306"/>
      <c r="F5" s="306"/>
      <c r="G5" s="306"/>
      <c r="H5" s="306"/>
      <c r="I5" s="306"/>
      <c r="J5" s="306"/>
      <c r="K5" s="306"/>
      <c r="L5" s="306"/>
      <c r="M5" s="306"/>
      <c r="N5" s="306"/>
      <c r="O5" s="306"/>
    </row>
    <row r="6" spans="1:16" ht="23.45" customHeight="1" x14ac:dyDescent="0.25"/>
    <row r="7" spans="1:16" s="1" customFormat="1" ht="45.6" customHeight="1" x14ac:dyDescent="0.25">
      <c r="A7" s="307" t="s">
        <v>28</v>
      </c>
      <c r="B7" s="307" t="s">
        <v>40</v>
      </c>
      <c r="C7" s="287" t="s">
        <v>41</v>
      </c>
      <c r="D7" s="287" t="s">
        <v>31</v>
      </c>
      <c r="E7" s="287" t="s">
        <v>46</v>
      </c>
      <c r="F7" s="308" t="s">
        <v>43</v>
      </c>
      <c r="G7" s="309"/>
      <c r="H7" s="309"/>
      <c r="I7" s="309"/>
      <c r="J7" s="309"/>
      <c r="K7" s="310"/>
      <c r="L7" s="311" t="s">
        <v>45</v>
      </c>
      <c r="M7" s="313" t="s">
        <v>29</v>
      </c>
      <c r="N7" s="314"/>
      <c r="O7" s="287" t="s">
        <v>61</v>
      </c>
      <c r="P7" s="287" t="s">
        <v>30</v>
      </c>
    </row>
    <row r="8" spans="1:16" s="1" customFormat="1" ht="77.45" customHeight="1" x14ac:dyDescent="0.25">
      <c r="A8" s="287"/>
      <c r="B8" s="287"/>
      <c r="C8" s="288"/>
      <c r="D8" s="288"/>
      <c r="E8" s="288"/>
      <c r="F8" s="2" t="s">
        <v>42</v>
      </c>
      <c r="G8" s="2" t="s">
        <v>62</v>
      </c>
      <c r="H8" s="2" t="s">
        <v>48</v>
      </c>
      <c r="I8" s="2" t="s">
        <v>44</v>
      </c>
      <c r="J8" s="2" t="s">
        <v>59</v>
      </c>
      <c r="K8" s="2" t="s">
        <v>32</v>
      </c>
      <c r="L8" s="312"/>
      <c r="M8" s="24" t="s">
        <v>33</v>
      </c>
      <c r="N8" s="24" t="s">
        <v>51</v>
      </c>
      <c r="O8" s="288"/>
      <c r="P8" s="288"/>
    </row>
    <row r="9" spans="1:16" s="1" customFormat="1" ht="30.6" customHeight="1" x14ac:dyDescent="0.25">
      <c r="A9" s="24">
        <v>1</v>
      </c>
      <c r="B9" s="24">
        <v>2</v>
      </c>
      <c r="C9" s="25">
        <v>3</v>
      </c>
      <c r="D9" s="25">
        <v>4</v>
      </c>
      <c r="E9" s="25">
        <v>5</v>
      </c>
      <c r="F9" s="2">
        <v>6</v>
      </c>
      <c r="G9" s="2">
        <v>7</v>
      </c>
      <c r="H9" s="2" t="s">
        <v>47</v>
      </c>
      <c r="I9" s="2">
        <v>8</v>
      </c>
      <c r="J9" s="18" t="s">
        <v>49</v>
      </c>
      <c r="K9" s="18" t="s">
        <v>50</v>
      </c>
      <c r="L9" s="22">
        <v>9</v>
      </c>
      <c r="M9" s="24">
        <v>10</v>
      </c>
      <c r="N9" s="24">
        <v>11</v>
      </c>
      <c r="O9" s="15">
        <v>12</v>
      </c>
      <c r="P9" s="15">
        <v>13</v>
      </c>
    </row>
    <row r="10" spans="1:16" ht="54.6" customHeight="1" x14ac:dyDescent="0.25">
      <c r="A10" s="289">
        <v>1</v>
      </c>
      <c r="B10" s="292"/>
      <c r="C10" s="292"/>
      <c r="D10" s="3" t="s">
        <v>34</v>
      </c>
      <c r="E10" s="3"/>
      <c r="F10" s="4"/>
      <c r="G10" s="4"/>
      <c r="H10" s="5"/>
      <c r="I10" s="4"/>
      <c r="J10" s="4"/>
      <c r="K10" s="6"/>
      <c r="L10" s="21"/>
      <c r="M10" s="295"/>
      <c r="N10" s="295"/>
      <c r="O10" s="300"/>
      <c r="P10" s="303"/>
    </row>
    <row r="11" spans="1:16" ht="87" customHeight="1" x14ac:dyDescent="0.25">
      <c r="A11" s="290"/>
      <c r="B11" s="293"/>
      <c r="C11" s="293"/>
      <c r="D11" s="7" t="s">
        <v>35</v>
      </c>
      <c r="E11" s="7"/>
      <c r="F11" s="8"/>
      <c r="G11" s="9"/>
      <c r="H11" s="10"/>
      <c r="I11" s="8"/>
      <c r="J11" s="10"/>
      <c r="K11" s="11"/>
      <c r="L11" s="16"/>
      <c r="M11" s="296"/>
      <c r="N11" s="298"/>
      <c r="O11" s="301"/>
      <c r="P11" s="304"/>
    </row>
    <row r="12" spans="1:16" ht="64.900000000000006" customHeight="1" x14ac:dyDescent="0.25">
      <c r="A12" s="290"/>
      <c r="B12" s="293"/>
      <c r="C12" s="293"/>
      <c r="D12" s="7" t="s">
        <v>36</v>
      </c>
      <c r="E12" s="7"/>
      <c r="F12" s="12"/>
      <c r="G12" s="12"/>
      <c r="H12" s="10"/>
      <c r="I12" s="13"/>
      <c r="J12" s="10"/>
      <c r="K12" s="11"/>
      <c r="L12" s="16"/>
      <c r="M12" s="296"/>
      <c r="N12" s="298"/>
      <c r="O12" s="301"/>
      <c r="P12" s="304"/>
    </row>
    <row r="13" spans="1:16" ht="93.6" customHeight="1" x14ac:dyDescent="0.25">
      <c r="A13" s="290"/>
      <c r="B13" s="293"/>
      <c r="C13" s="293"/>
      <c r="D13" s="7" t="s">
        <v>37</v>
      </c>
      <c r="E13" s="7"/>
      <c r="F13" s="12"/>
      <c r="G13" s="12"/>
      <c r="H13" s="10"/>
      <c r="I13" s="13"/>
      <c r="J13" s="10"/>
      <c r="K13" s="11"/>
      <c r="L13" s="16"/>
      <c r="M13" s="296"/>
      <c r="N13" s="298"/>
      <c r="O13" s="301"/>
      <c r="P13" s="304"/>
    </row>
    <row r="14" spans="1:16" ht="73.150000000000006" customHeight="1" x14ac:dyDescent="0.25">
      <c r="A14" s="290"/>
      <c r="B14" s="293"/>
      <c r="C14" s="293"/>
      <c r="D14" s="14" t="s">
        <v>38</v>
      </c>
      <c r="E14" s="14"/>
      <c r="F14" s="9"/>
      <c r="G14" s="9"/>
      <c r="H14" s="10"/>
      <c r="I14" s="8"/>
      <c r="J14" s="10"/>
      <c r="K14" s="11"/>
      <c r="L14" s="16"/>
      <c r="M14" s="296"/>
      <c r="N14" s="298"/>
      <c r="O14" s="301"/>
      <c r="P14" s="304"/>
    </row>
    <row r="15" spans="1:16" ht="51" customHeight="1" x14ac:dyDescent="0.25">
      <c r="A15" s="291"/>
      <c r="B15" s="294"/>
      <c r="C15" s="294"/>
      <c r="D15" s="14" t="s">
        <v>39</v>
      </c>
      <c r="E15" s="14"/>
      <c r="F15" s="9"/>
      <c r="G15" s="9"/>
      <c r="H15" s="10"/>
      <c r="I15" s="8"/>
      <c r="J15" s="10"/>
      <c r="K15" s="11"/>
      <c r="L15" s="17"/>
      <c r="M15" s="297"/>
      <c r="N15" s="299"/>
      <c r="O15" s="302"/>
      <c r="P15" s="305"/>
    </row>
    <row r="18" spans="2:2" ht="18.75" x14ac:dyDescent="0.3">
      <c r="B18" s="23" t="s">
        <v>56</v>
      </c>
    </row>
    <row r="19" spans="2:2" ht="18.75" x14ac:dyDescent="0.3">
      <c r="B19" s="23"/>
    </row>
    <row r="20" spans="2:2" ht="18.75" x14ac:dyDescent="0.3">
      <c r="B20" s="23" t="s">
        <v>55</v>
      </c>
    </row>
    <row r="21" spans="2:2" ht="18.75" x14ac:dyDescent="0.3">
      <c r="B21" s="23"/>
    </row>
    <row r="22" spans="2:2" ht="18.75" x14ac:dyDescent="0.3">
      <c r="B22" s="23"/>
    </row>
    <row r="23" spans="2:2" ht="18.75" x14ac:dyDescent="0.3">
      <c r="B23" s="23"/>
    </row>
    <row r="24" spans="2:2" ht="18.75" x14ac:dyDescent="0.3">
      <c r="B24" s="23"/>
    </row>
    <row r="25" spans="2:2" ht="18.75" x14ac:dyDescent="0.3">
      <c r="B25" s="23"/>
    </row>
    <row r="26" spans="2:2" ht="18.75" x14ac:dyDescent="0.3">
      <c r="B26" s="23"/>
    </row>
    <row r="27" spans="2:2" ht="18.75" x14ac:dyDescent="0.3">
      <c r="B27" s="23"/>
    </row>
    <row r="28" spans="2:2" ht="18.75" x14ac:dyDescent="0.3">
      <c r="B28" s="23"/>
    </row>
    <row r="29" spans="2:2" ht="18.75" x14ac:dyDescent="0.3">
      <c r="B29" s="23"/>
    </row>
    <row r="30" spans="2:2" ht="18.75" x14ac:dyDescent="0.3">
      <c r="B30" s="23"/>
    </row>
    <row r="31" spans="2:2" ht="18.75" x14ac:dyDescent="0.3">
      <c r="B31" s="23"/>
    </row>
    <row r="32" spans="2:2" ht="18.75" x14ac:dyDescent="0.3">
      <c r="B32" s="23"/>
    </row>
    <row r="33" spans="2:2" ht="18.75" x14ac:dyDescent="0.3">
      <c r="B33" s="23"/>
    </row>
    <row r="34" spans="2:2" ht="18.75" x14ac:dyDescent="0.3">
      <c r="B34" s="23"/>
    </row>
    <row r="35" spans="2:2" ht="18.75" x14ac:dyDescent="0.3">
      <c r="B35" s="23"/>
    </row>
    <row r="36" spans="2:2" ht="18.75" x14ac:dyDescent="0.3">
      <c r="B36" s="23"/>
    </row>
    <row r="37" spans="2:2" ht="18.75" x14ac:dyDescent="0.3">
      <c r="B37" s="23"/>
    </row>
    <row r="38" spans="2:2" ht="18.75" x14ac:dyDescent="0.3">
      <c r="B38" s="23"/>
    </row>
    <row r="39" spans="2:2" ht="18.75" x14ac:dyDescent="0.3">
      <c r="B39" s="23"/>
    </row>
    <row r="40" spans="2:2" ht="18.75" x14ac:dyDescent="0.3">
      <c r="B40" s="23"/>
    </row>
    <row r="41" spans="2:2" ht="18.75" x14ac:dyDescent="0.3">
      <c r="B41" s="23" t="s">
        <v>57</v>
      </c>
    </row>
    <row r="42" spans="2:2" ht="18.75" x14ac:dyDescent="0.3">
      <c r="B42" s="23" t="s">
        <v>58</v>
      </c>
    </row>
  </sheetData>
  <mergeCells count="18">
    <mergeCell ref="A5:O5"/>
    <mergeCell ref="A7:A8"/>
    <mergeCell ref="B7:B8"/>
    <mergeCell ref="C7:C8"/>
    <mergeCell ref="D7:D8"/>
    <mergeCell ref="E7:E8"/>
    <mergeCell ref="F7:K7"/>
    <mergeCell ref="L7:L8"/>
    <mergeCell ref="M7:N7"/>
    <mergeCell ref="O7:O8"/>
    <mergeCell ref="P7:P8"/>
    <mergeCell ref="A10:A15"/>
    <mergeCell ref="B10:B15"/>
    <mergeCell ref="C10:C15"/>
    <mergeCell ref="M10:M15"/>
    <mergeCell ref="N10:N15"/>
    <mergeCell ref="O10:O15"/>
    <mergeCell ref="P10:P15"/>
  </mergeCells>
  <phoneticPr fontId="0" type="noConversion"/>
  <pageMargins left="0.11811023622047245" right="0.11811023622047245" top="0.19685039370078741" bottom="0.19685039370078741" header="0.31496062992125984" footer="0.31496062992125984"/>
  <pageSetup paperSize="9" scale="4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СВОД</vt:lpstr>
      <vt:lpstr>МП 6</vt:lpstr>
      <vt:lpstr>СВОД!sub_55001</vt:lpstr>
      <vt:lpstr>СВОД!Заголовки_для_печати</vt:lpstr>
      <vt:lpstr>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2016-03-03T12:25:16Z</cp:lastPrinted>
  <dcterms:created xsi:type="dcterms:W3CDTF">2006-09-16T00:00:00Z</dcterms:created>
  <dcterms:modified xsi:type="dcterms:W3CDTF">2020-04-30T08:40:39Z</dcterms:modified>
</cp:coreProperties>
</file>